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50" tabRatio="956" activeTab="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atabase">'[10]Ener '!$A$1:$G$2645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в">'[26]МТР Газ України'!$F$1</definedName>
    <definedName name="ватт">'[27]БАЗА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пок.'!$24:$26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інфо_1'!$A$1:$O$75</definedName>
    <definedName name="_xlnm.Print_Area" localSheetId="7">'6.2. Інша інфо_2'!$A$1:$AF$60</definedName>
    <definedName name="_xlnm.Print_Area" localSheetId="1">'I. Фін результат'!$A$1:$I$103</definedName>
    <definedName name="_xlnm.Print_Area" localSheetId="4">'IV. Кап. інвестиції'!$A$1:$H$17</definedName>
    <definedName name="_xlnm.Print_Area" localSheetId="2">'ІІ. Розр. з бюджетом'!$A$1:$H$48</definedName>
    <definedName name="_xlnm.Print_Area" localSheetId="3">'ІІІ. Рух грош. коштів'!$A$1:$H$75</definedName>
    <definedName name="_xlnm.Print_Area" localSheetId="0">'Осн. фін. пок.'!$A$1:$H$166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'[26]МТР Газ України'!$F$1</definedName>
    <definedName name="ц">'[14]7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9" l="1"/>
  <c r="T53" i="9"/>
  <c r="R53" i="9"/>
  <c r="P53" i="9"/>
  <c r="N53" i="9"/>
  <c r="L53" i="9"/>
  <c r="J53" i="9"/>
  <c r="H53" i="9"/>
  <c r="F53" i="9"/>
  <c r="N52" i="9"/>
  <c r="N51" i="9"/>
  <c r="N50" i="9"/>
  <c r="N49" i="9"/>
  <c r="N48" i="9"/>
  <c r="N47" i="9"/>
  <c r="N46" i="9"/>
  <c r="AD37" i="9"/>
  <c r="AC37" i="9"/>
  <c r="Z37" i="9"/>
  <c r="Y37" i="9"/>
  <c r="V37" i="9"/>
  <c r="U37" i="9"/>
  <c r="R37" i="9"/>
  <c r="Q37" i="9"/>
  <c r="N37" i="9"/>
  <c r="M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AF35" i="9"/>
  <c r="AE35" i="9"/>
  <c r="AD35" i="9"/>
  <c r="AC35" i="9"/>
  <c r="AB35" i="9"/>
  <c r="AA35" i="9"/>
  <c r="X35" i="9"/>
  <c r="W35" i="9"/>
  <c r="T35" i="9"/>
  <c r="S35" i="9"/>
  <c r="P35" i="9"/>
  <c r="O35" i="9"/>
  <c r="AF34" i="9"/>
  <c r="AE34" i="9"/>
  <c r="AD34" i="9"/>
  <c r="AC34" i="9"/>
  <c r="AB34" i="9"/>
  <c r="AA34" i="9"/>
  <c r="X34" i="9"/>
  <c r="W34" i="9"/>
  <c r="T34" i="9"/>
  <c r="S34" i="9"/>
  <c r="P34" i="9"/>
  <c r="O34" i="9"/>
  <c r="AF33" i="9"/>
  <c r="AE33" i="9"/>
  <c r="AD33" i="9"/>
  <c r="AC33" i="9"/>
  <c r="AB33" i="9"/>
  <c r="AA33" i="9"/>
  <c r="X33" i="9"/>
  <c r="W33" i="9"/>
  <c r="T33" i="9"/>
  <c r="S33" i="9"/>
  <c r="P33" i="9"/>
  <c r="O33" i="9"/>
  <c r="AF32" i="9"/>
  <c r="AE32" i="9"/>
  <c r="AD32" i="9"/>
  <c r="AC32" i="9"/>
  <c r="AB32" i="9"/>
  <c r="AA32" i="9"/>
  <c r="X32" i="9"/>
  <c r="W32" i="9"/>
  <c r="T32" i="9"/>
  <c r="S32" i="9"/>
  <c r="P32" i="9"/>
  <c r="O32" i="9"/>
  <c r="AD23" i="9"/>
  <c r="AA23" i="9"/>
  <c r="X23" i="9"/>
  <c r="U23" i="9"/>
  <c r="R23" i="9"/>
  <c r="AD22" i="9"/>
  <c r="AA22" i="9"/>
  <c r="AD21" i="9"/>
  <c r="AA21" i="9"/>
  <c r="AD20" i="9"/>
  <c r="AA20" i="9"/>
  <c r="AD19" i="9"/>
  <c r="AA19" i="9"/>
  <c r="AD10" i="9"/>
  <c r="AA10" i="9"/>
  <c r="X10" i="9"/>
  <c r="U10" i="9"/>
  <c r="R10" i="9"/>
  <c r="AD9" i="9"/>
  <c r="AA9" i="9"/>
  <c r="AD8" i="9"/>
  <c r="AA8" i="9"/>
  <c r="AD7" i="9"/>
  <c r="AA7" i="9"/>
  <c r="AD6" i="9"/>
  <c r="AA6" i="9"/>
  <c r="N75" i="10"/>
  <c r="L75" i="10"/>
  <c r="J75" i="10"/>
  <c r="H75" i="10"/>
  <c r="F75" i="10"/>
  <c r="D75" i="10"/>
  <c r="N72" i="10"/>
  <c r="N69" i="10"/>
  <c r="N66" i="10"/>
  <c r="K59" i="10"/>
  <c r="J49" i="10"/>
  <c r="G49" i="10"/>
  <c r="D49" i="10"/>
  <c r="O48" i="10"/>
  <c r="N48" i="10"/>
  <c r="M48" i="10"/>
  <c r="L48" i="10"/>
  <c r="K48" i="10"/>
  <c r="J48" i="10"/>
  <c r="O47" i="10"/>
  <c r="N47" i="10"/>
  <c r="M47" i="10"/>
  <c r="L47" i="10"/>
  <c r="K47" i="10"/>
  <c r="J47" i="10"/>
  <c r="O46" i="10"/>
  <c r="N46" i="10"/>
  <c r="M46" i="10"/>
  <c r="L46" i="10"/>
  <c r="K46" i="10"/>
  <c r="J46" i="10"/>
  <c r="O45" i="10"/>
  <c r="N45" i="10"/>
  <c r="M45" i="10"/>
  <c r="L45" i="10"/>
  <c r="K45" i="10"/>
  <c r="J45" i="10"/>
  <c r="N26" i="10"/>
  <c r="L26" i="10"/>
  <c r="I26" i="10"/>
  <c r="F26" i="10"/>
  <c r="C26" i="10"/>
  <c r="N25" i="10"/>
  <c r="L25" i="10"/>
  <c r="I25" i="10"/>
  <c r="F25" i="10"/>
  <c r="C25" i="10"/>
  <c r="N24" i="10"/>
  <c r="L24" i="10"/>
  <c r="I24" i="10"/>
  <c r="F24" i="10"/>
  <c r="C24" i="10"/>
  <c r="N23" i="10"/>
  <c r="L23" i="10"/>
  <c r="I23" i="10"/>
  <c r="F23" i="10"/>
  <c r="C23" i="10"/>
  <c r="N22" i="10"/>
  <c r="L22" i="10"/>
  <c r="N21" i="10"/>
  <c r="L21" i="10"/>
  <c r="N20" i="10"/>
  <c r="L20" i="10"/>
  <c r="N19" i="10"/>
  <c r="L19" i="10"/>
  <c r="I19" i="10"/>
  <c r="F19" i="10"/>
  <c r="C19" i="10"/>
  <c r="N18" i="10"/>
  <c r="L18" i="10"/>
  <c r="F18" i="10"/>
  <c r="N17" i="10"/>
  <c r="L17" i="10"/>
  <c r="F17" i="10"/>
  <c r="N16" i="10"/>
  <c r="L16" i="10"/>
  <c r="F16" i="10"/>
  <c r="N15" i="10"/>
  <c r="L15" i="10"/>
  <c r="I15" i="10"/>
  <c r="F15" i="10"/>
  <c r="C15" i="10"/>
  <c r="N14" i="10"/>
  <c r="L14" i="10"/>
  <c r="N13" i="10"/>
  <c r="L13" i="10"/>
  <c r="N12" i="10"/>
  <c r="L12" i="10"/>
  <c r="N11" i="10"/>
  <c r="L11" i="10"/>
  <c r="I11" i="10"/>
  <c r="F11" i="10"/>
  <c r="C11" i="10"/>
  <c r="F27" i="11"/>
  <c r="E19" i="11"/>
  <c r="D19" i="11"/>
  <c r="E18" i="11"/>
  <c r="D18" i="11"/>
  <c r="E17" i="11"/>
  <c r="D17" i="11"/>
  <c r="E15" i="11"/>
  <c r="D15" i="11"/>
  <c r="E14" i="11"/>
  <c r="D14" i="11"/>
  <c r="E13" i="11"/>
  <c r="D13" i="11"/>
  <c r="E11" i="11"/>
  <c r="D11" i="11"/>
  <c r="E10" i="11"/>
  <c r="D10" i="11"/>
  <c r="E9" i="11"/>
  <c r="D9" i="11"/>
  <c r="E8" i="11"/>
  <c r="D8" i="11"/>
  <c r="E7" i="11"/>
  <c r="D7" i="11"/>
  <c r="F16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F6" i="3"/>
  <c r="E6" i="3"/>
  <c r="D6" i="3"/>
  <c r="C6" i="3"/>
  <c r="F73" i="18"/>
  <c r="H71" i="18"/>
  <c r="G71" i="18"/>
  <c r="F71" i="18"/>
  <c r="E71" i="18"/>
  <c r="D71" i="18"/>
  <c r="C71" i="18"/>
  <c r="H70" i="18"/>
  <c r="G70" i="18"/>
  <c r="H69" i="18"/>
  <c r="G69" i="18"/>
  <c r="H68" i="18"/>
  <c r="G68" i="18"/>
  <c r="F68" i="18"/>
  <c r="E68" i="18"/>
  <c r="D68" i="18"/>
  <c r="C68" i="18"/>
  <c r="H67" i="18"/>
  <c r="G67" i="18"/>
  <c r="F67" i="18"/>
  <c r="E67" i="18"/>
  <c r="D67" i="18"/>
  <c r="C67" i="18"/>
  <c r="H66" i="18"/>
  <c r="G66" i="18"/>
  <c r="H65" i="18"/>
  <c r="G65" i="18"/>
  <c r="H64" i="18"/>
  <c r="G64" i="18"/>
  <c r="H63" i="18"/>
  <c r="G63" i="18"/>
  <c r="H62" i="18"/>
  <c r="G62" i="18"/>
  <c r="H61" i="18"/>
  <c r="G61" i="18"/>
  <c r="F61" i="18"/>
  <c r="E61" i="18"/>
  <c r="D61" i="18"/>
  <c r="C61" i="18"/>
  <c r="H60" i="18"/>
  <c r="G60" i="18"/>
  <c r="H59" i="18"/>
  <c r="G59" i="18"/>
  <c r="F59" i="18"/>
  <c r="E59" i="18"/>
  <c r="D59" i="18"/>
  <c r="C59" i="18"/>
  <c r="H58" i="18"/>
  <c r="G58" i="18"/>
  <c r="H57" i="18"/>
  <c r="G57" i="18"/>
  <c r="H56" i="18"/>
  <c r="G56" i="18"/>
  <c r="H55" i="18"/>
  <c r="G55" i="18"/>
  <c r="H54" i="18"/>
  <c r="G54" i="18"/>
  <c r="F54" i="18"/>
  <c r="E54" i="18"/>
  <c r="D54" i="18"/>
  <c r="C54" i="18"/>
  <c r="H53" i="18"/>
  <c r="G53" i="18"/>
  <c r="H52" i="18"/>
  <c r="G52" i="18"/>
  <c r="F52" i="18"/>
  <c r="E52" i="18"/>
  <c r="D52" i="18"/>
  <c r="C52" i="18"/>
  <c r="H51" i="18"/>
  <c r="G51" i="18"/>
  <c r="H50" i="18"/>
  <c r="G50" i="18"/>
  <c r="F50" i="18"/>
  <c r="E50" i="18"/>
  <c r="D50" i="18"/>
  <c r="C50" i="18"/>
  <c r="H49" i="18"/>
  <c r="G49" i="18"/>
  <c r="H48" i="18"/>
  <c r="G48" i="18"/>
  <c r="H47" i="18"/>
  <c r="G47" i="18"/>
  <c r="H46" i="18"/>
  <c r="G46" i="18"/>
  <c r="H45" i="18"/>
  <c r="G45" i="18"/>
  <c r="H44" i="18"/>
  <c r="G44" i="18"/>
  <c r="F44" i="18"/>
  <c r="E44" i="18"/>
  <c r="D44" i="18"/>
  <c r="C44" i="18"/>
  <c r="H43" i="18"/>
  <c r="G43" i="18"/>
  <c r="H42" i="18"/>
  <c r="G42" i="18"/>
  <c r="H41" i="18"/>
  <c r="G41" i="18"/>
  <c r="H40" i="18"/>
  <c r="G40" i="18"/>
  <c r="H39" i="18"/>
  <c r="G39" i="18"/>
  <c r="F39" i="18"/>
  <c r="E39" i="18"/>
  <c r="D39" i="18"/>
  <c r="C39" i="18"/>
  <c r="H38" i="18"/>
  <c r="G38" i="18"/>
  <c r="H37" i="18"/>
  <c r="G37" i="18"/>
  <c r="F37" i="18"/>
  <c r="E37" i="18"/>
  <c r="D37" i="18"/>
  <c r="C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F31" i="18"/>
  <c r="E31" i="18"/>
  <c r="D31" i="18"/>
  <c r="C31" i="18"/>
  <c r="H30" i="18"/>
  <c r="G30" i="18"/>
  <c r="H29" i="18"/>
  <c r="G29" i="18"/>
  <c r="H28" i="18"/>
  <c r="G28" i="18"/>
  <c r="H27" i="18"/>
  <c r="G27" i="18"/>
  <c r="D27" i="18"/>
  <c r="H26" i="18"/>
  <c r="G26" i="18"/>
  <c r="H25" i="18"/>
  <c r="G25" i="18"/>
  <c r="F25" i="18"/>
  <c r="E25" i="18"/>
  <c r="D25" i="18"/>
  <c r="C25" i="18"/>
  <c r="H24" i="18"/>
  <c r="G24" i="18"/>
  <c r="H23" i="18"/>
  <c r="G23" i="18"/>
  <c r="H22" i="18"/>
  <c r="G22" i="18"/>
  <c r="H21" i="18"/>
  <c r="G21" i="18"/>
  <c r="F21" i="18"/>
  <c r="E21" i="18"/>
  <c r="D21" i="18"/>
  <c r="C21" i="18"/>
  <c r="H20" i="18"/>
  <c r="G20" i="18"/>
  <c r="H19" i="18"/>
  <c r="G19" i="18"/>
  <c r="H18" i="18"/>
  <c r="G18" i="18"/>
  <c r="F18" i="18"/>
  <c r="E18" i="18"/>
  <c r="D18" i="18"/>
  <c r="C18" i="18"/>
  <c r="H17" i="18"/>
  <c r="G17" i="18"/>
  <c r="H16" i="18"/>
  <c r="G16" i="18"/>
  <c r="H15" i="18"/>
  <c r="G15" i="18"/>
  <c r="H14" i="18"/>
  <c r="G14" i="18"/>
  <c r="H13" i="18"/>
  <c r="G13" i="18"/>
  <c r="F13" i="18"/>
  <c r="E13" i="18"/>
  <c r="D13" i="18"/>
  <c r="C13" i="18"/>
  <c r="H12" i="18"/>
  <c r="G12" i="18"/>
  <c r="H11" i="18"/>
  <c r="G11" i="18"/>
  <c r="H10" i="18"/>
  <c r="G10" i="18"/>
  <c r="H9" i="18"/>
  <c r="G9" i="18"/>
  <c r="H8" i="18"/>
  <c r="G8" i="18"/>
  <c r="H7" i="18"/>
  <c r="G7" i="18"/>
  <c r="F7" i="18"/>
  <c r="E7" i="18"/>
  <c r="D7" i="18"/>
  <c r="C7" i="18"/>
  <c r="F47" i="19"/>
  <c r="H43" i="19"/>
  <c r="G43" i="19"/>
  <c r="F43" i="19"/>
  <c r="E43" i="19"/>
  <c r="D43" i="19"/>
  <c r="C43" i="19"/>
  <c r="H42" i="19"/>
  <c r="G42" i="19"/>
  <c r="H41" i="19"/>
  <c r="H40" i="19"/>
  <c r="F40" i="19"/>
  <c r="E40" i="19"/>
  <c r="D40" i="19"/>
  <c r="C40" i="19"/>
  <c r="H39" i="19"/>
  <c r="H38" i="19"/>
  <c r="G38" i="19"/>
  <c r="H37" i="19"/>
  <c r="G37" i="19"/>
  <c r="H36" i="19"/>
  <c r="G36" i="19"/>
  <c r="H35" i="19"/>
  <c r="G35" i="19"/>
  <c r="F35" i="19"/>
  <c r="E35" i="19"/>
  <c r="D35" i="19"/>
  <c r="C35" i="19"/>
  <c r="H34" i="19"/>
  <c r="G34" i="19"/>
  <c r="H33" i="19"/>
  <c r="H32" i="19"/>
  <c r="H31" i="19"/>
  <c r="G31" i="19"/>
  <c r="H30" i="19"/>
  <c r="G30" i="19"/>
  <c r="F30" i="19"/>
  <c r="E30" i="19"/>
  <c r="D30" i="19"/>
  <c r="C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F20" i="19"/>
  <c r="E20" i="19"/>
  <c r="D20" i="19"/>
  <c r="C20" i="19"/>
  <c r="H18" i="19"/>
  <c r="G18" i="19"/>
  <c r="F18" i="19"/>
  <c r="E18" i="19"/>
  <c r="D18" i="19"/>
  <c r="C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F8" i="19"/>
  <c r="E8" i="19"/>
  <c r="D8" i="19"/>
  <c r="C8" i="19"/>
  <c r="H7" i="19"/>
  <c r="G7" i="19"/>
  <c r="F102" i="2"/>
  <c r="H98" i="2"/>
  <c r="G98" i="2"/>
  <c r="F98" i="2"/>
  <c r="E98" i="2"/>
  <c r="D98" i="2"/>
  <c r="C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F91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F84" i="2"/>
  <c r="E84" i="2"/>
  <c r="D84" i="2"/>
  <c r="C84" i="2"/>
  <c r="H83" i="2"/>
  <c r="G83" i="2"/>
  <c r="F83" i="2"/>
  <c r="E83" i="2"/>
  <c r="D83" i="2"/>
  <c r="C83" i="2"/>
  <c r="H81" i="2"/>
  <c r="G81" i="2"/>
  <c r="H80" i="2"/>
  <c r="G80" i="2"/>
  <c r="F80" i="2"/>
  <c r="E80" i="2"/>
  <c r="D80" i="2"/>
  <c r="C80" i="2"/>
  <c r="H79" i="2"/>
  <c r="G79" i="2"/>
  <c r="F79" i="2"/>
  <c r="E79" i="2"/>
  <c r="D79" i="2"/>
  <c r="C79" i="2"/>
  <c r="H78" i="2"/>
  <c r="H77" i="2"/>
  <c r="G77" i="2"/>
  <c r="H76" i="2"/>
  <c r="G76" i="2"/>
  <c r="F76" i="2"/>
  <c r="E76" i="2"/>
  <c r="D76" i="2"/>
  <c r="C76" i="2"/>
  <c r="H75" i="2"/>
  <c r="G75" i="2"/>
  <c r="H74" i="2"/>
  <c r="H73" i="2"/>
  <c r="H72" i="2"/>
  <c r="G72" i="2"/>
  <c r="H71" i="2"/>
  <c r="G71" i="2"/>
  <c r="F71" i="2"/>
  <c r="E71" i="2"/>
  <c r="D71" i="2"/>
  <c r="C71" i="2"/>
  <c r="H70" i="2"/>
  <c r="G70" i="2"/>
  <c r="H69" i="2"/>
  <c r="H68" i="2"/>
  <c r="G68" i="2"/>
  <c r="F68" i="2"/>
  <c r="E68" i="2"/>
  <c r="D68" i="2"/>
  <c r="C68" i="2"/>
  <c r="H67" i="2"/>
  <c r="H66" i="2"/>
  <c r="G66" i="2"/>
  <c r="H65" i="2"/>
  <c r="G65" i="2"/>
  <c r="F65" i="2"/>
  <c r="E65" i="2"/>
  <c r="D65" i="2"/>
  <c r="C65" i="2"/>
  <c r="H64" i="2"/>
  <c r="G64" i="2"/>
  <c r="H63" i="2"/>
  <c r="G63" i="2"/>
  <c r="H62" i="2"/>
  <c r="G62" i="2"/>
  <c r="H61" i="2"/>
  <c r="G61" i="2"/>
  <c r="H60" i="2"/>
  <c r="G60" i="2"/>
  <c r="F60" i="2"/>
  <c r="E60" i="2"/>
  <c r="D60" i="2"/>
  <c r="C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F53" i="2"/>
  <c r="E53" i="2"/>
  <c r="D53" i="2"/>
  <c r="C53" i="2"/>
  <c r="H52" i="2"/>
  <c r="G52" i="2"/>
  <c r="H51" i="2"/>
  <c r="G51" i="2"/>
  <c r="H50" i="2"/>
  <c r="G50" i="2"/>
  <c r="H49" i="2"/>
  <c r="G49" i="2"/>
  <c r="F49" i="2"/>
  <c r="E49" i="2"/>
  <c r="D49" i="2"/>
  <c r="C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F41" i="2"/>
  <c r="E41" i="2"/>
  <c r="D41" i="2"/>
  <c r="C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D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D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F8" i="2"/>
  <c r="E8" i="2"/>
  <c r="D8" i="2"/>
  <c r="C8" i="2"/>
  <c r="H7" i="2"/>
  <c r="G7" i="2"/>
  <c r="H161" i="14"/>
  <c r="G161" i="14"/>
  <c r="F161" i="14"/>
  <c r="E161" i="14"/>
  <c r="C161" i="14"/>
  <c r="H160" i="14"/>
  <c r="G160" i="14"/>
  <c r="F160" i="14"/>
  <c r="E160" i="14"/>
  <c r="C160" i="14"/>
  <c r="H159" i="14"/>
  <c r="G159" i="14"/>
  <c r="F159" i="14"/>
  <c r="E159" i="14"/>
  <c r="C159" i="14"/>
  <c r="H158" i="14"/>
  <c r="G158" i="14"/>
  <c r="F158" i="14"/>
  <c r="E158" i="14"/>
  <c r="C158" i="14"/>
  <c r="H157" i="14"/>
  <c r="G157" i="14"/>
  <c r="F157" i="14"/>
  <c r="E157" i="14"/>
  <c r="C157" i="14"/>
  <c r="H156" i="14"/>
  <c r="G156" i="14"/>
  <c r="F156" i="14"/>
  <c r="E156" i="14"/>
  <c r="C156" i="14"/>
  <c r="H155" i="14"/>
  <c r="G155" i="14"/>
  <c r="F155" i="14"/>
  <c r="E155" i="14"/>
  <c r="C155" i="14"/>
  <c r="H154" i="14"/>
  <c r="G154" i="14"/>
  <c r="F154" i="14"/>
  <c r="E154" i="14"/>
  <c r="C154" i="14"/>
  <c r="H153" i="14"/>
  <c r="G153" i="14"/>
  <c r="F153" i="14"/>
  <c r="E153" i="14"/>
  <c r="C153" i="14"/>
  <c r="H151" i="14"/>
  <c r="G151" i="14"/>
  <c r="F151" i="14"/>
  <c r="E151" i="14"/>
  <c r="H150" i="14"/>
  <c r="G150" i="14"/>
  <c r="F150" i="14"/>
  <c r="E150" i="14"/>
  <c r="H149" i="14"/>
  <c r="G149" i="14"/>
  <c r="F149" i="14"/>
  <c r="E149" i="14"/>
  <c r="H148" i="14"/>
  <c r="G148" i="14"/>
  <c r="F148" i="14"/>
  <c r="E148" i="14"/>
  <c r="D148" i="14"/>
  <c r="C148" i="14"/>
  <c r="H147" i="14"/>
  <c r="G147" i="14"/>
  <c r="F147" i="14"/>
  <c r="E147" i="14"/>
  <c r="H146" i="14"/>
  <c r="G146" i="14"/>
  <c r="F146" i="14"/>
  <c r="E146" i="14"/>
  <c r="H145" i="14"/>
  <c r="G145" i="14"/>
  <c r="F145" i="14"/>
  <c r="E145" i="14"/>
  <c r="H144" i="14"/>
  <c r="G144" i="14"/>
  <c r="F144" i="14"/>
  <c r="E144" i="14"/>
  <c r="D144" i="14"/>
  <c r="C144" i="14"/>
  <c r="H142" i="14"/>
  <c r="G142" i="14"/>
  <c r="H141" i="14"/>
  <c r="G141" i="14"/>
  <c r="H140" i="14"/>
  <c r="G140" i="14"/>
  <c r="H139" i="14"/>
  <c r="G139" i="14"/>
  <c r="E139" i="14"/>
  <c r="D139" i="14"/>
  <c r="C139" i="14"/>
  <c r="H138" i="14"/>
  <c r="G138" i="14"/>
  <c r="H137" i="14"/>
  <c r="G137" i="14"/>
  <c r="H136" i="14"/>
  <c r="G136" i="14"/>
  <c r="E136" i="14"/>
  <c r="D136" i="14"/>
  <c r="C136" i="14"/>
  <c r="H135" i="14"/>
  <c r="G135" i="14"/>
  <c r="H134" i="14"/>
  <c r="G134" i="14"/>
  <c r="H133" i="14"/>
  <c r="G133" i="14"/>
  <c r="H132" i="14"/>
  <c r="G132" i="14"/>
  <c r="H131" i="14"/>
  <c r="G131" i="14"/>
  <c r="E131" i="14"/>
  <c r="D131" i="14"/>
  <c r="C131" i="14"/>
  <c r="H130" i="14"/>
  <c r="G130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H122" i="14"/>
  <c r="G122" i="14"/>
  <c r="F122" i="14"/>
  <c r="E122" i="14"/>
  <c r="H121" i="14"/>
  <c r="G121" i="14"/>
  <c r="F121" i="14"/>
  <c r="E121" i="14"/>
  <c r="H120" i="14"/>
  <c r="G120" i="14"/>
  <c r="F120" i="14"/>
  <c r="E120" i="14"/>
  <c r="H119" i="14"/>
  <c r="G119" i="14"/>
  <c r="F119" i="14"/>
  <c r="E119" i="14"/>
  <c r="H118" i="14"/>
  <c r="G118" i="14"/>
  <c r="F118" i="14"/>
  <c r="E118" i="14"/>
  <c r="D118" i="14"/>
  <c r="C118" i="14"/>
  <c r="H117" i="14"/>
  <c r="G117" i="14"/>
  <c r="F117" i="14"/>
  <c r="E117" i="14"/>
  <c r="D117" i="14"/>
  <c r="C117" i="14"/>
  <c r="H116" i="14"/>
  <c r="F116" i="14"/>
  <c r="E116" i="14"/>
  <c r="D116" i="14"/>
  <c r="C116" i="14"/>
  <c r="H115" i="14"/>
  <c r="G115" i="14"/>
  <c r="F115" i="14"/>
  <c r="E115" i="14"/>
  <c r="D115" i="14"/>
  <c r="C115" i="14"/>
  <c r="H114" i="14"/>
  <c r="G114" i="14"/>
  <c r="F114" i="14"/>
  <c r="E114" i="14"/>
  <c r="D114" i="14"/>
  <c r="C114" i="14"/>
  <c r="H113" i="14"/>
  <c r="G113" i="14"/>
  <c r="F113" i="14"/>
  <c r="E113" i="14"/>
  <c r="D113" i="14"/>
  <c r="C113" i="14"/>
  <c r="H112" i="14"/>
  <c r="G112" i="14"/>
  <c r="F112" i="14"/>
  <c r="E112" i="14"/>
  <c r="D112" i="14"/>
  <c r="C112" i="14"/>
  <c r="H111" i="14"/>
  <c r="G111" i="14"/>
  <c r="F111" i="14"/>
  <c r="E111" i="14"/>
  <c r="D111" i="14"/>
  <c r="C111" i="14"/>
  <c r="H109" i="14"/>
  <c r="G109" i="14"/>
  <c r="F109" i="14"/>
  <c r="E109" i="14"/>
  <c r="D109" i="14"/>
  <c r="C109" i="14"/>
  <c r="H108" i="14"/>
  <c r="G108" i="14"/>
  <c r="F108" i="14"/>
  <c r="E108" i="14"/>
  <c r="D108" i="14"/>
  <c r="C108" i="14"/>
  <c r="H107" i="14"/>
  <c r="G107" i="14"/>
  <c r="F107" i="14"/>
  <c r="E107" i="14"/>
  <c r="D107" i="14"/>
  <c r="C107" i="14"/>
  <c r="H106" i="14"/>
  <c r="G106" i="14"/>
  <c r="F106" i="14"/>
  <c r="E106" i="14"/>
  <c r="D106" i="14"/>
  <c r="C106" i="14"/>
  <c r="H105" i="14"/>
  <c r="G105" i="14"/>
  <c r="F105" i="14"/>
  <c r="E105" i="14"/>
  <c r="D105" i="14"/>
  <c r="C105" i="14"/>
  <c r="H104" i="14"/>
  <c r="F104" i="14"/>
  <c r="E104" i="14"/>
  <c r="D104" i="14"/>
  <c r="C104" i="14"/>
  <c r="H103" i="14"/>
  <c r="G103" i="14"/>
  <c r="F103" i="14"/>
  <c r="E103" i="14"/>
  <c r="D103" i="14"/>
  <c r="C103" i="14"/>
  <c r="H101" i="14"/>
  <c r="F101" i="14"/>
  <c r="E101" i="14"/>
  <c r="D101" i="14"/>
  <c r="C101" i="14"/>
  <c r="H100" i="14"/>
  <c r="G100" i="14"/>
  <c r="F100" i="14"/>
  <c r="E100" i="14"/>
  <c r="D100" i="14"/>
  <c r="C100" i="14"/>
  <c r="H99" i="14"/>
  <c r="G99" i="14"/>
  <c r="F99" i="14"/>
  <c r="E99" i="14"/>
  <c r="D99" i="14"/>
  <c r="C99" i="14"/>
  <c r="H98" i="14"/>
  <c r="G98" i="14"/>
  <c r="F98" i="14"/>
  <c r="E98" i="14"/>
  <c r="D98" i="14"/>
  <c r="C98" i="14"/>
  <c r="H97" i="14"/>
  <c r="G97" i="14"/>
  <c r="F97" i="14"/>
  <c r="E97" i="14"/>
  <c r="D97" i="14"/>
  <c r="C97" i="14"/>
  <c r="H96" i="14"/>
  <c r="F96" i="14"/>
  <c r="E96" i="14"/>
  <c r="D96" i="14"/>
  <c r="C96" i="14"/>
  <c r="H95" i="14"/>
  <c r="F95" i="14"/>
  <c r="E95" i="14"/>
  <c r="D95" i="14"/>
  <c r="C95" i="14"/>
  <c r="H94" i="14"/>
  <c r="F94" i="14"/>
  <c r="E94" i="14"/>
  <c r="D94" i="14"/>
  <c r="C94" i="14"/>
  <c r="H93" i="14"/>
  <c r="F93" i="14"/>
  <c r="E93" i="14"/>
  <c r="D93" i="14"/>
  <c r="C93" i="14"/>
  <c r="H92" i="14"/>
  <c r="G92" i="14"/>
  <c r="F92" i="14"/>
  <c r="E92" i="14"/>
  <c r="D92" i="14"/>
  <c r="C92" i="14"/>
  <c r="H91" i="14"/>
  <c r="G91" i="14"/>
  <c r="F91" i="14"/>
  <c r="E91" i="14"/>
  <c r="D91" i="14"/>
  <c r="C91" i="14"/>
  <c r="H90" i="14"/>
  <c r="G90" i="14"/>
  <c r="F90" i="14"/>
  <c r="E90" i="14"/>
  <c r="D90" i="14"/>
  <c r="C90" i="14"/>
  <c r="H89" i="14"/>
  <c r="G89" i="14"/>
  <c r="F89" i="14"/>
  <c r="E89" i="14"/>
  <c r="D89" i="14"/>
  <c r="C89" i="14"/>
  <c r="H87" i="14"/>
  <c r="G87" i="14"/>
  <c r="F87" i="14"/>
  <c r="E87" i="14"/>
  <c r="D87" i="14"/>
  <c r="C87" i="14"/>
  <c r="H86" i="14"/>
  <c r="G86" i="14"/>
  <c r="F86" i="14"/>
  <c r="E86" i="14"/>
  <c r="D86" i="14"/>
  <c r="C86" i="14"/>
  <c r="H85" i="14"/>
  <c r="G85" i="14"/>
  <c r="F85" i="14"/>
  <c r="E85" i="14"/>
  <c r="D85" i="14"/>
  <c r="C85" i="14"/>
  <c r="H84" i="14"/>
  <c r="G84" i="14"/>
  <c r="F84" i="14"/>
  <c r="E84" i="14"/>
  <c r="D84" i="14"/>
  <c r="C84" i="14"/>
  <c r="H83" i="14"/>
  <c r="G83" i="14"/>
  <c r="F83" i="14"/>
  <c r="E83" i="14"/>
  <c r="D83" i="14"/>
  <c r="C83" i="14"/>
  <c r="H82" i="14"/>
  <c r="G82" i="14"/>
  <c r="F82" i="14"/>
  <c r="E82" i="14"/>
  <c r="D82" i="14"/>
  <c r="C82" i="14"/>
  <c r="H81" i="14"/>
  <c r="G81" i="14"/>
  <c r="F81" i="14"/>
  <c r="E81" i="14"/>
  <c r="D81" i="14"/>
  <c r="C81" i="14"/>
  <c r="H80" i="14"/>
  <c r="G80" i="14"/>
  <c r="F80" i="14"/>
  <c r="E80" i="14"/>
  <c r="D80" i="14"/>
  <c r="C80" i="14"/>
  <c r="H79" i="14"/>
  <c r="G79" i="14"/>
  <c r="F79" i="14"/>
  <c r="E79" i="14"/>
  <c r="D79" i="14"/>
  <c r="C79" i="14"/>
  <c r="H78" i="14"/>
  <c r="G78" i="14"/>
  <c r="F78" i="14"/>
  <c r="E78" i="14"/>
  <c r="D78" i="14"/>
  <c r="C78" i="14"/>
  <c r="H77" i="14"/>
  <c r="G77" i="14"/>
  <c r="F77" i="14"/>
  <c r="E77" i="14"/>
  <c r="D77" i="14"/>
  <c r="C77" i="14"/>
  <c r="H74" i="14"/>
  <c r="G74" i="14"/>
  <c r="F74" i="14"/>
  <c r="E74" i="14"/>
  <c r="D74" i="14"/>
  <c r="C74" i="14"/>
  <c r="H73" i="14"/>
  <c r="G73" i="14"/>
  <c r="F73" i="14"/>
  <c r="E73" i="14"/>
  <c r="D73" i="14"/>
  <c r="C73" i="14"/>
  <c r="H72" i="14"/>
  <c r="G72" i="14"/>
  <c r="F72" i="14"/>
  <c r="E72" i="14"/>
  <c r="D72" i="14"/>
  <c r="C72" i="14"/>
  <c r="H71" i="14"/>
  <c r="G71" i="14"/>
  <c r="F71" i="14"/>
  <c r="E71" i="14"/>
  <c r="D71" i="14"/>
  <c r="C71" i="14"/>
  <c r="H70" i="14"/>
  <c r="G70" i="14"/>
  <c r="F70" i="14"/>
  <c r="E70" i="14"/>
  <c r="D70" i="14"/>
  <c r="C70" i="14"/>
  <c r="H69" i="14"/>
  <c r="G69" i="14"/>
  <c r="F69" i="14"/>
  <c r="E69" i="14"/>
  <c r="D69" i="14"/>
  <c r="C69" i="14"/>
  <c r="H68" i="14"/>
  <c r="G68" i="14"/>
  <c r="F68" i="14"/>
  <c r="E68" i="14"/>
  <c r="D68" i="14"/>
  <c r="C68" i="14"/>
  <c r="H67" i="14"/>
  <c r="G67" i="14"/>
  <c r="F67" i="14"/>
  <c r="E67" i="14"/>
  <c r="D67" i="14"/>
  <c r="C67" i="14"/>
  <c r="H66" i="14"/>
  <c r="G66" i="14"/>
  <c r="H65" i="14"/>
  <c r="G65" i="14"/>
  <c r="H64" i="14"/>
  <c r="G64" i="14"/>
  <c r="F64" i="14"/>
  <c r="E64" i="14"/>
  <c r="D64" i="14"/>
  <c r="C64" i="14"/>
  <c r="H63" i="14"/>
  <c r="G63" i="14"/>
  <c r="F63" i="14"/>
  <c r="E63" i="14"/>
  <c r="D63" i="14"/>
  <c r="C63" i="14"/>
  <c r="H62" i="14"/>
  <c r="G62" i="14"/>
  <c r="F62" i="14"/>
  <c r="E62" i="14"/>
  <c r="D62" i="14"/>
  <c r="C62" i="14"/>
  <c r="H61" i="14"/>
  <c r="G61" i="14"/>
  <c r="F61" i="14"/>
  <c r="E61" i="14"/>
  <c r="D61" i="14"/>
  <c r="C61" i="14"/>
  <c r="H60" i="14"/>
  <c r="G60" i="14"/>
  <c r="F60" i="14"/>
  <c r="E60" i="14"/>
  <c r="D60" i="14"/>
  <c r="C60" i="14"/>
  <c r="H59" i="14"/>
  <c r="G59" i="14"/>
  <c r="F59" i="14"/>
  <c r="E59" i="14"/>
  <c r="D59" i="14"/>
  <c r="C59" i="14"/>
  <c r="H58" i="14"/>
  <c r="G58" i="14"/>
  <c r="F58" i="14"/>
  <c r="E58" i="14"/>
  <c r="D58" i="14"/>
  <c r="C58" i="14"/>
  <c r="H57" i="14"/>
  <c r="G57" i="14"/>
  <c r="F57" i="14"/>
  <c r="E57" i="14"/>
  <c r="D57" i="14"/>
  <c r="C57" i="14"/>
  <c r="H56" i="14"/>
  <c r="G56" i="14"/>
  <c r="F56" i="14"/>
  <c r="E56" i="14"/>
  <c r="D56" i="14"/>
  <c r="C56" i="14"/>
  <c r="H55" i="14"/>
  <c r="G55" i="14"/>
  <c r="F55" i="14"/>
  <c r="E55" i="14"/>
  <c r="D55" i="14"/>
  <c r="C55" i="14"/>
  <c r="H54" i="14"/>
  <c r="G54" i="14"/>
  <c r="F54" i="14"/>
  <c r="E54" i="14"/>
  <c r="D54" i="14"/>
  <c r="C54" i="14"/>
  <c r="H53" i="14"/>
  <c r="G53" i="14"/>
  <c r="F53" i="14"/>
  <c r="E53" i="14"/>
  <c r="D53" i="14"/>
  <c r="C53" i="14"/>
  <c r="H52" i="14"/>
  <c r="G52" i="14"/>
  <c r="F52" i="14"/>
  <c r="E52" i="14"/>
  <c r="D52" i="14"/>
  <c r="C52" i="14"/>
  <c r="H51" i="14"/>
  <c r="G51" i="14"/>
  <c r="F51" i="14"/>
  <c r="E51" i="14"/>
  <c r="D51" i="14"/>
  <c r="C51" i="14"/>
  <c r="H50" i="14"/>
  <c r="G50" i="14"/>
  <c r="F50" i="14"/>
  <c r="E50" i="14"/>
  <c r="D50" i="14"/>
  <c r="C50" i="14"/>
  <c r="H49" i="14"/>
  <c r="G49" i="14"/>
  <c r="F49" i="14"/>
  <c r="E49" i="14"/>
  <c r="D49" i="14"/>
  <c r="C49" i="14"/>
  <c r="H48" i="14"/>
  <c r="G48" i="14"/>
  <c r="F48" i="14"/>
  <c r="E48" i="14"/>
  <c r="D48" i="14"/>
  <c r="C48" i="14"/>
  <c r="H47" i="14"/>
  <c r="G47" i="14"/>
  <c r="F47" i="14"/>
  <c r="E47" i="14"/>
  <c r="D47" i="14"/>
  <c r="C47" i="14"/>
  <c r="H46" i="14"/>
  <c r="G46" i="14"/>
  <c r="F46" i="14"/>
  <c r="E46" i="14"/>
  <c r="D46" i="14"/>
  <c r="C46" i="14"/>
  <c r="H45" i="14"/>
  <c r="G45" i="14"/>
  <c r="F45" i="14"/>
  <c r="E45" i="14"/>
  <c r="D45" i="14"/>
  <c r="C45" i="14"/>
  <c r="H44" i="14"/>
  <c r="G44" i="14"/>
  <c r="F44" i="14"/>
  <c r="E44" i="14"/>
  <c r="D44" i="14"/>
  <c r="C44" i="14"/>
  <c r="H43" i="14"/>
  <c r="G43" i="14"/>
  <c r="F43" i="14"/>
  <c r="E43" i="14"/>
  <c r="D43" i="14"/>
  <c r="C43" i="14"/>
  <c r="H42" i="14"/>
  <c r="G42" i="14"/>
  <c r="F42" i="14"/>
  <c r="E42" i="14"/>
  <c r="D42" i="14"/>
  <c r="C42" i="14"/>
  <c r="H41" i="14"/>
  <c r="G41" i="14"/>
  <c r="F41" i="14"/>
  <c r="E41" i="14"/>
  <c r="D41" i="14"/>
  <c r="C41" i="14"/>
  <c r="H40" i="14"/>
  <c r="G40" i="14"/>
  <c r="F40" i="14"/>
  <c r="E40" i="14"/>
  <c r="D40" i="14"/>
  <c r="C40" i="14"/>
  <c r="H39" i="14"/>
  <c r="G39" i="14"/>
  <c r="F39" i="14"/>
  <c r="E39" i="14"/>
  <c r="D39" i="14"/>
  <c r="C39" i="14"/>
  <c r="H38" i="14"/>
  <c r="G38" i="14"/>
  <c r="F38" i="14"/>
  <c r="E38" i="14"/>
  <c r="D38" i="14"/>
  <c r="C38" i="14"/>
  <c r="H37" i="14"/>
  <c r="G37" i="14"/>
  <c r="F37" i="14"/>
  <c r="E37" i="14"/>
  <c r="D37" i="14"/>
  <c r="C37" i="14"/>
  <c r="H36" i="14"/>
  <c r="G36" i="14"/>
  <c r="F36" i="14"/>
  <c r="E36" i="14"/>
  <c r="D36" i="14"/>
  <c r="C36" i="14"/>
  <c r="H35" i="14"/>
  <c r="G35" i="14"/>
  <c r="F35" i="14"/>
  <c r="E35" i="14"/>
  <c r="D35" i="14"/>
  <c r="C35" i="14"/>
  <c r="H34" i="14"/>
  <c r="G34" i="14"/>
  <c r="F34" i="14"/>
  <c r="E34" i="14"/>
  <c r="D34" i="14"/>
  <c r="C34" i="14"/>
  <c r="H33" i="14"/>
  <c r="G33" i="14"/>
  <c r="F33" i="14"/>
  <c r="E33" i="14"/>
  <c r="D33" i="14"/>
  <c r="C33" i="14"/>
  <c r="H32" i="14"/>
  <c r="G32" i="14"/>
  <c r="F32" i="14"/>
  <c r="E32" i="14"/>
  <c r="D32" i="14"/>
  <c r="C32" i="14"/>
  <c r="H31" i="14"/>
  <c r="G31" i="14"/>
  <c r="F31" i="14"/>
  <c r="E31" i="14"/>
  <c r="D31" i="14"/>
  <c r="C31" i="14"/>
  <c r="H30" i="14"/>
  <c r="G30" i="14"/>
  <c r="F30" i="14"/>
  <c r="E30" i="14"/>
  <c r="D30" i="14"/>
  <c r="C30" i="14"/>
  <c r="H29" i="14"/>
  <c r="G29" i="14"/>
  <c r="F29" i="14"/>
  <c r="E29" i="14"/>
  <c r="D29" i="14"/>
  <c r="C29" i="14"/>
  <c r="H28" i="14"/>
  <c r="G28" i="14"/>
  <c r="F28" i="14"/>
  <c r="E28" i="14"/>
  <c r="D28" i="14"/>
  <c r="C28" i="14"/>
</calcChain>
</file>

<file path=xl/sharedStrings.xml><?xml version="1.0" encoding="utf-8"?>
<sst xmlns="http://schemas.openxmlformats.org/spreadsheetml/2006/main" count="887" uniqueCount="455">
  <si>
    <t xml:space="preserve">Додаток 2
до Порядку складання, затвердження та контролю виконання фінансового плану комунальних підприємств Ужгородської міської ради
</t>
  </si>
  <si>
    <t>Рік</t>
  </si>
  <si>
    <t>Коди</t>
  </si>
  <si>
    <t xml:space="preserve">Підприємство  </t>
  </si>
  <si>
    <t>Комунальне підприємство "Архітектурно-планувальне бюро" Ужгородської міської ради</t>
  </si>
  <si>
    <t xml:space="preserve">за ЄДРПОУ </t>
  </si>
  <si>
    <t xml:space="preserve">Організаційно-правова форма </t>
  </si>
  <si>
    <t xml:space="preserve">Комунальне підприємство </t>
  </si>
  <si>
    <t>за КОПФГ</t>
  </si>
  <si>
    <t>Територія</t>
  </si>
  <si>
    <t>м.Ужгород</t>
  </si>
  <si>
    <t>за КОАТУУ</t>
  </si>
  <si>
    <r>
      <rPr>
        <sz val="14"/>
        <rFont val="Times New Roman"/>
        <charset val="204"/>
      </rPr>
      <t xml:space="preserve">Орган державного управління  </t>
    </r>
    <r>
      <rPr>
        <b/>
        <i/>
        <sz val="14"/>
        <rFont val="Times New Roman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</si>
  <si>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</si>
  <si>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</si>
  <si>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</si>
  <si>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</si>
  <si>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Діяльність у сфері архітектури</t>
  </si>
  <si>
    <t xml:space="preserve">за  КВЕД  </t>
  </si>
  <si>
    <t>71.11</t>
  </si>
  <si>
    <t>Одиниця виміру, тис. грн</t>
  </si>
  <si>
    <t>Стандарти звітності П(с)БОУ</t>
  </si>
  <si>
    <t>х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</si>
  <si>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</si>
  <si>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</si>
  <si>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</si>
  <si>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</si>
  <si>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</si>
  <si>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</si>
  <si>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ЗВІТ</t>
  </si>
  <si>
    <t xml:space="preserve">ПРО ВИКОНАННЯ ФІНАНСОВОГО ПЛАНУ ПІДПРИЄМСТВА </t>
  </si>
  <si>
    <t>за ІV квартал 2024 року</t>
  </si>
  <si>
    <t>(рік)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</si>
  <si>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</si>
  <si>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</si>
  <si>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</si>
  <si>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</si>
  <si>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</si>
  <si>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</si>
  <si>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</si>
  <si>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</si>
  <si>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</si>
  <si>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</si>
  <si>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</si>
  <si>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</si>
  <si>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</si>
  <si>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</si>
  <si>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</si>
  <si>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</si>
  <si>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</si>
  <si>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</si>
  <si>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</si>
  <si>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</si>
  <si>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</si>
  <si>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</si>
  <si>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</si>
  <si>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</si>
  <si>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</si>
  <si>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</si>
  <si>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</si>
  <si>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</si>
  <si>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</si>
  <si>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</si>
  <si>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</si>
  <si>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</si>
  <si>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</si>
  <si>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</si>
  <si>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</si>
  <si>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</si>
  <si>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</si>
  <si>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</si>
  <si>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</si>
  <si>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</si>
  <si>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</si>
  <si>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</si>
  <si>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</si>
  <si>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</si>
  <si>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</si>
  <si>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</si>
  <si>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</si>
  <si>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</si>
  <si>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</si>
  <si>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</si>
  <si>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</si>
  <si>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</si>
  <si>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</si>
  <si>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</si>
  <si>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</si>
  <si>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</si>
  <si>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</si>
  <si>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</si>
  <si>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</si>
  <si>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</si>
  <si>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</si>
  <si>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</si>
  <si>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</si>
  <si>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</si>
  <si>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</si>
  <si>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</si>
  <si>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</si>
  <si>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</si>
  <si>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</si>
  <si>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</si>
  <si>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</si>
  <si>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</si>
  <si>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</si>
  <si>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</si>
  <si>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</si>
  <si>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</si>
  <si>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</si>
  <si>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</si>
  <si>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</si>
  <si>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</si>
  <si>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</si>
  <si>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</si>
  <si>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</si>
  <si>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</si>
  <si>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IІІ.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</si>
  <si>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</si>
  <si>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</si>
  <si>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</si>
  <si>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</si>
  <si>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</si>
  <si>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</si>
  <si>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</si>
  <si>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ІV. Капітальні інвестиції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</si>
  <si>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</si>
  <si>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</si>
  <si>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</si>
  <si>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</si>
  <si>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</si>
  <si>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</si>
  <si>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</si>
  <si>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</si>
  <si>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</si>
  <si>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</si>
  <si>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</si>
  <si>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</si>
  <si>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</si>
  <si>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</si>
  <si>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</si>
  <si>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</si>
  <si>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</si>
  <si>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</si>
  <si>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</si>
  <si>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</si>
  <si>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</si>
  <si>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</si>
  <si>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</si>
  <si>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</si>
  <si>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</si>
  <si>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</si>
  <si>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</si>
  <si>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</si>
  <si>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</si>
  <si>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</si>
  <si>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</si>
  <si>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</si>
  <si>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</si>
  <si>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</si>
  <si>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</si>
  <si>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</si>
  <si>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</si>
  <si>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</si>
  <si>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</si>
  <si>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</si>
  <si>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</si>
  <si>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</si>
  <si>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</si>
  <si>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</si>
  <si>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</si>
  <si>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</si>
  <si>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</si>
  <si>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</si>
  <si>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</si>
  <si>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</si>
  <si>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</si>
  <si>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</si>
  <si>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</si>
  <si>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rPr>
        <b/>
        <sz val="14"/>
        <rFont val="Times New Roman"/>
        <charset val="204"/>
      </rPr>
      <t xml:space="preserve">Середня кількість працівників </t>
    </r>
    <r>
      <rPr>
        <sz val="14"/>
        <rFont val="Times New Roman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charset val="204"/>
      </rPr>
      <t>, у тому числі:</t>
    </r>
  </si>
  <si>
    <t>8000</t>
  </si>
  <si>
    <t>директор</t>
  </si>
  <si>
    <t>8001</t>
  </si>
  <si>
    <t>адміністративно-управлінський персонал</t>
  </si>
  <si>
    <t>8002</t>
  </si>
  <si>
    <t>працівники</t>
  </si>
  <si>
    <t>8003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</si>
  <si>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</si>
  <si>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</si>
  <si>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</si>
  <si>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8021</t>
  </si>
  <si>
    <t>8022</t>
  </si>
  <si>
    <t>8023</t>
  </si>
  <si>
    <r>
      <rPr>
        <b/>
        <sz val="14"/>
        <rFont val="Times New Roman"/>
        <charset val="204"/>
      </rPr>
      <t>Керівник</t>
    </r>
    <r>
      <rPr>
        <sz val="14"/>
        <rFont val="Times New Roman"/>
        <charset val="204"/>
      </rPr>
      <t xml:space="preserve">   _____________________________________</t>
    </r>
  </si>
  <si>
    <t>_____________________________</t>
  </si>
  <si>
    <t>Машіка П.Ю.</t>
  </si>
  <si>
    <t xml:space="preserve">                                                 (посада)</t>
  </si>
  <si>
    <t>(підпис)</t>
  </si>
  <si>
    <t xml:space="preserve">         (ініціали, прізвище)    </t>
  </si>
  <si>
    <t>Факт наростаючим підсумком
з початку року</t>
  </si>
  <si>
    <t xml:space="preserve">пояснення та обґрунтування відхилення від запланованого рівня доходів/витрат                               </t>
  </si>
  <si>
    <t>Доходи і витрати (деталізація)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</si>
  <si>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</si>
  <si>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</si>
  <si>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</si>
  <si>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</si>
  <si>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</si>
  <si>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</si>
  <si>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</si>
  <si>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</si>
  <si>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</si>
  <si>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</si>
  <si>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</si>
  <si>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</si>
  <si>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(    )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</si>
  <si>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</si>
  <si>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</si>
  <si>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</si>
  <si>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</si>
  <si>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</si>
  <si>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</si>
  <si>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</si>
  <si>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</si>
  <si>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</si>
  <si>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</si>
  <si>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</si>
  <si>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</si>
  <si>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</si>
  <si>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</si>
  <si>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</si>
  <si>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</si>
  <si>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</si>
  <si>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</si>
  <si>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</si>
  <si>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</si>
  <si>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</si>
  <si>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</si>
  <si>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</si>
  <si>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</si>
  <si>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</si>
  <si>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</si>
  <si>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</si>
  <si>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</si>
  <si>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</si>
  <si>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</si>
  <si>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</si>
  <si>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</si>
  <si>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 (розшифрувати)</t>
  </si>
  <si>
    <t>інші витрати (розшифрувати)</t>
  </si>
  <si>
    <t>Чистий фінансовий результат, у тому числі:</t>
  </si>
  <si>
    <t xml:space="preserve">прибуток 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</si>
  <si>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</si>
  <si>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</si>
  <si>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</si>
  <si>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</si>
  <si>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</si>
  <si>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</si>
  <si>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</si>
  <si>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</si>
  <si>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r>
      <rPr>
        <b/>
        <sz val="14"/>
        <rFont val="Times New Roman"/>
        <charset val="204"/>
      </rPr>
      <t xml:space="preserve">Керівник </t>
    </r>
    <r>
      <rPr>
        <sz val="14"/>
        <rFont val="Times New Roman"/>
        <charset val="204"/>
      </rPr>
      <t>_____________________________________</t>
    </r>
  </si>
  <si>
    <t xml:space="preserve">                                         (посада)</t>
  </si>
  <si>
    <t xml:space="preserve">                   (підпис)</t>
  </si>
  <si>
    <t>у тому числі за основними видами діяльності за КВЕД</t>
  </si>
  <si>
    <t>Інші фонди (розшифрувати)</t>
  </si>
  <si>
    <t>Інші цілі (розшифрувати)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</si>
  <si>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</si>
  <si>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</si>
  <si>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</si>
  <si>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</si>
  <si>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</si>
  <si>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 та збори  - військовий збір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</si>
  <si>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</si>
  <si>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</si>
  <si>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</si>
  <si>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</si>
  <si>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</si>
  <si>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</si>
  <si>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</si>
  <si>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__________________________</t>
  </si>
  <si>
    <t xml:space="preserve">                                           (посада)</t>
  </si>
  <si>
    <t xml:space="preserve">                  (підпис)</t>
  </si>
  <si>
    <t xml:space="preserve">             (ініціали, прізвище)    </t>
  </si>
  <si>
    <t>ІІІ. Рух грошових коштів (за прямим методом)</t>
  </si>
  <si>
    <t>Код рядка</t>
  </si>
  <si>
    <t>Факт наростаючим підсумком 
з початку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</si>
  <si>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</si>
  <si>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</si>
  <si>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</si>
  <si>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</si>
  <si>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</si>
  <si>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</si>
  <si>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</si>
  <si>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</si>
  <si>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</si>
  <si>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</si>
  <si>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</si>
  <si>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</si>
  <si>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</si>
  <si>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</si>
  <si>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</si>
  <si>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</si>
  <si>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</si>
  <si>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</si>
  <si>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</si>
  <si>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</si>
  <si>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</si>
  <si>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</si>
  <si>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</si>
  <si>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3146/2</t>
  </si>
  <si>
    <t>інші платежі -військовий збір, єдиний соціальний внесок</t>
  </si>
  <si>
    <t>Повернення коштів до бюджету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</si>
  <si>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</si>
  <si>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</si>
  <si>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</si>
  <si>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</si>
  <si>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Надходження від продажу акцій та облігацій </t>
  </si>
  <si>
    <r>
      <rPr>
        <sz val="14"/>
        <rFont val="Times New Roman"/>
        <charset val="204"/>
      </rPr>
      <t>Інші надходження (розшифрувати)</t>
    </r>
    <r>
      <rPr>
        <i/>
        <sz val="14"/>
        <rFont val="Times New Roman"/>
        <charset val="204"/>
      </rPr>
      <t xml:space="preserve"> </t>
    </r>
  </si>
  <si>
    <t xml:space="preserve">Видатки грошових коштів від інвестиційної діяльності </t>
  </si>
  <si>
    <r>
      <rPr>
        <sz val="14"/>
        <rFont val="Times New Roman"/>
        <charset val="204"/>
      </rPr>
      <t>Придбання (створення) основних засобів (розшифрувати)</t>
    </r>
    <r>
      <rPr>
        <i/>
        <sz val="14"/>
        <rFont val="Times New Roman"/>
        <charset val="204"/>
      </rPr>
      <t xml:space="preserve"> </t>
    </r>
  </si>
  <si>
    <r>
      <rPr>
        <sz val="14"/>
        <rFont val="Times New Roman"/>
        <charset val="204"/>
      </rPr>
      <t>Капітальне будівництво (розшифрувати)</t>
    </r>
    <r>
      <rPr>
        <i/>
        <sz val="14"/>
        <rFont val="Times New Roman"/>
        <charset val="204"/>
      </rPr>
      <t xml:space="preserve"> </t>
    </r>
  </si>
  <si>
    <r>
      <rPr>
        <sz val="14"/>
        <rFont val="Times New Roman"/>
        <charset val="204"/>
      </rPr>
      <t>Придбання (створення) нематеріальних активів (розшифрувати)</t>
    </r>
    <r>
      <rPr>
        <i/>
        <sz val="14"/>
        <rFont val="Times New Roman"/>
        <charset val="204"/>
      </rPr>
      <t xml:space="preserve"> </t>
    </r>
  </si>
  <si>
    <t xml:space="preserve">Придбання акцій та облігацій  </t>
  </si>
  <si>
    <t>III. 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</si>
  <si>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</si>
  <si>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</si>
  <si>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</si>
  <si>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 xml:space="preserve">Видатки грошових коштів від фінансової діяльності </t>
  </si>
  <si>
    <t>Витрачання на викуп власних акцій</t>
  </si>
  <si>
    <t>Повернення коштів за довгостроковими зобов'язаннями, у тому числі:</t>
  </si>
  <si>
    <t xml:space="preserve">Сплата дивідендів </t>
  </si>
  <si>
    <t>Чистий рух коштів від фінансової діяльності </t>
  </si>
  <si>
    <t>Чистий грошовий потік</t>
  </si>
  <si>
    <t xml:space="preserve">                                                   (посада)</t>
  </si>
  <si>
    <t xml:space="preserve">(ініціали, прізвище)    </t>
  </si>
  <si>
    <t xml:space="preserve">IV. Капітальні інвестиції </t>
  </si>
  <si>
    <t>Капітальні інвестиції, усього,
у тому числі:</t>
  </si>
  <si>
    <r>
      <rPr>
        <b/>
        <sz val="14"/>
        <rFont val="Times New Roman"/>
        <charset val="204"/>
      </rPr>
      <t xml:space="preserve">Керівник </t>
    </r>
    <r>
      <rPr>
        <sz val="14"/>
        <rFont val="Times New Roman"/>
        <charset val="204"/>
      </rPr>
      <t>____________________________________________________</t>
    </r>
  </si>
  <si>
    <t>(посада)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</si>
  <si>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</si>
  <si>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</si>
  <si>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</si>
  <si>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</si>
  <si>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Збільшення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</si>
  <si>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</si>
  <si>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</si>
  <si>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</si>
  <si>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</si>
  <si>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</si>
  <si>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</si>
  <si>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</si>
  <si>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
(довгострокові зобов'язання, рядок 6030 + поточні зобов'язання, рядок 6040) / EBITDA, рядок 1310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</si>
  <si>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</si>
  <si>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</si>
  <si>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</si>
  <si>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
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</si>
  <si>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</si>
  <si>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Аналіз капітальних інвестицій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</si>
  <si>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</si>
  <si>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</si>
  <si>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</si>
  <si>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</si>
  <si>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</si>
  <si>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Ковенанти/обмежувальні коефіцієнти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</si>
  <si>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</si>
  <si>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Інформація</t>
  </si>
  <si>
    <t>до фінансового плану на 2024рік</t>
  </si>
  <si>
    <t>(найменування підприємства)</t>
  </si>
  <si>
    <t xml:space="preserve">      1. Дані про підприємство, персонал та витрати на оплату праці</t>
  </si>
  <si>
    <t xml:space="preserve">      Загальна інформація про підприємство (резюме)</t>
  </si>
  <si>
    <t>Факт
відповідного періоду минулого року</t>
  </si>
  <si>
    <t>План
звітного періоду</t>
  </si>
  <si>
    <t>Факт
звітного періоду</t>
  </si>
  <si>
    <r>
      <rPr>
        <sz val="14"/>
        <rFont val="Times New Roman"/>
        <charset val="204"/>
      </rPr>
      <t xml:space="preserve">Відхилення,  +/–
</t>
    </r>
    <r>
      <rPr>
        <sz val="12"/>
        <rFont val="Times New Roman"/>
        <charset val="204"/>
      </rPr>
      <t>(Факт звітного періоду /
План звітного періоду)</t>
    </r>
  </si>
  <si>
    <r>
      <rPr>
        <sz val="14"/>
        <rFont val="Times New Roman"/>
        <charset val="204"/>
      </rPr>
      <t xml:space="preserve">Виконання, %
</t>
    </r>
    <r>
      <rPr>
        <sz val="12"/>
        <rFont val="Times New Roman"/>
        <charset val="204"/>
      </rPr>
      <t>(Факт звітного періоду /
План звітного періоду)</t>
    </r>
  </si>
  <si>
    <r>
      <rPr>
        <b/>
        <sz val="14"/>
        <rFont val="Times New Roman"/>
        <charset val="204"/>
      </rPr>
      <t xml:space="preserve">Середня кількість працівників </t>
    </r>
    <r>
      <rPr>
        <sz val="14"/>
        <rFont val="Times New Roman"/>
        <charset val="204"/>
      </rPr>
      <t>(штатних
працівників, зовнішніх сумісників та працівників,
що працюють за цивільно-правовими договорами)</t>
    </r>
    <r>
      <rPr>
        <b/>
        <sz val="14"/>
        <rFont val="Times New Roman"/>
        <charset val="204"/>
      </rPr>
      <t>,
у тому числі:</t>
    </r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</si>
  <si>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</si>
  <si>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</si>
  <si>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
одного працівника (грн), усього,
у тому числі:</t>
  </si>
  <si>
    <t xml:space="preserve"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</si>
  <si>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</si>
  <si>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</si>
  <si>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</si>
  <si>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</si>
  <si>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3. Інформація про бізнес підприємства (код рядка 1000 фінансового плану)</t>
  </si>
  <si>
    <t>Найменування видів діяльності за КВЕД</t>
  </si>
  <si>
    <t>План</t>
  </si>
  <si>
    <t>Факт</t>
  </si>
  <si>
    <t>Відхилення,  +/–</t>
  </si>
  <si>
    <t>Виконання, 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</si>
  <si>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</si>
  <si>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</si>
  <si>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</si>
  <si>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</si>
  <si>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</si>
  <si>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зміна ціни одиниці  (вартості продукції/     наданих послуг)</t>
  </si>
  <si>
    <t>діяльність у сфері архітектури</t>
  </si>
  <si>
    <t xml:space="preserve">      4. Діючі фінансові зобов'язання підприємства</t>
  </si>
  <si>
    <t>Найменування 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</si>
  <si>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</si>
  <si>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</si>
  <si>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</si>
  <si>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</si>
  <si>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</si>
  <si>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</si>
  <si>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t xml:space="preserve">          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</si>
  <si>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</si>
  <si>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</si>
  <si>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</si>
  <si>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</si>
  <si>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</si>
  <si>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</si>
  <si>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>план</t>
  </si>
  <si>
    <t xml:space="preserve">Довгострокові зобов'язання, усього </t>
  </si>
  <si>
    <t>у тому числі:</t>
  </si>
  <si>
    <t>Короткострокові зобов'язання, усього</t>
  </si>
  <si>
    <r>
      <rPr>
        <sz val="14"/>
        <rFont val="Times New Roman"/>
        <charset val="204"/>
      </rPr>
      <t>у тому числі:</t>
    </r>
    <r>
      <rPr>
        <i/>
        <sz val="14"/>
        <rFont val="Times New Roman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</si>
  <si>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</si>
  <si>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1031)</t>
  </si>
  <si>
    <t>№ з/п</t>
  </si>
  <si>
    <t>Марка</t>
  </si>
  <si>
    <t>Рік придбання</t>
  </si>
  <si>
    <t>Мета використання</t>
  </si>
  <si>
    <t>Витрати, усього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</si>
  <si>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</si>
  <si>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</si>
  <si>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факт
відповідного періоду
минулого року</t>
  </si>
  <si>
    <t>план
звітного періоду</t>
  </si>
  <si>
    <t>факт
звітного періоду</t>
  </si>
  <si>
    <t>7. Витрати на оренду службових автомобілів (у складі адміністративних витрат, рядок 1032)</t>
  </si>
  <si>
    <t>Договір</t>
  </si>
  <si>
    <t>Дата
початку
оренди</t>
  </si>
  <si>
    <t>8. Джерела капітальних інвестицій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</si>
  <si>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</si>
  <si>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</si>
  <si>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</si>
  <si>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</si>
  <si>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</si>
  <si>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</si>
  <si>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</si>
  <si>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</si>
  <si>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</si>
  <si>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</si>
  <si>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</si>
  <si>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</si>
  <si>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</si>
  <si>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</si>
  <si>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
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</si>
  <si>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</si>
  <si>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</si>
  <si>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</si>
  <si>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кредитні кошти</t>
  </si>
  <si>
    <t>інші джерела (зазначити джерело)</t>
  </si>
  <si>
    <t xml:space="preserve">Керівник ___________________________________________ </t>
  </si>
  <si>
    <t>__________________________________________________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</si>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</sst>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8" formatCode="_-* #\ ##0.00\ _г_р_н_._-;\-* #\ ##0.00\ _г_р_н_._-;_-* &quot;-&quot;??\ _г_р_н_._-;_-@_-"/>
    <numFmt numFmtId="169" formatCode="###\ ##0.000"/>
    <numFmt numFmtId="170" formatCode="#\ ##0.00"/>
    <numFmt numFmtId="171" formatCode="_(&quot;$&quot;* #\ ##0.00_);_(&quot;$&quot;* \(#\ ##0.00\);_(&quot;$&quot;* &quot;-&quot;??_);_(@_)"/>
    <numFmt numFmtId="172" formatCode="_(* #\ ##0_);_(* \(#\ ##0\);_(* &quot;-&quot;_);_(@_)"/>
    <numFmt numFmtId="173" formatCode="_(* #\ ##0.00_);_(* \(#\ ##0.00\);_(* &quot;-&quot;??_);_(@_)"/>
    <numFmt numFmtId="174" formatCode="_-* #\ ##0.00_₴_-;\-* #\ ##0.00_₴_-;_-* &quot;-&quot;??_₴_-;_-@_-"/>
    <numFmt numFmtId="175" formatCode="#\ ##0.00&quot;р.&quot;;\-#\ ##0.00&quot;р.&quot;"/>
    <numFmt numFmtId="176" formatCode="#\ ##0.0_ ;[Red]\-#\ ##0.0\ "/>
    <numFmt numFmtId="177" formatCode="_-* #\ ##0.00_р_._-;\-* #\ ##0.00_р_._-;_-* &quot;-&quot;??_р_._-;_-@_-"/>
    <numFmt numFmtId="178" formatCode="#\ ##0&quot;р.&quot;;[Red]\-#\ ##0&quot;р.&quot;"/>
    <numFmt numFmtId="179" formatCode="0.0;\(0.0\);\ ;\-"/>
    <numFmt numFmtId="180" formatCode="0.0"/>
    <numFmt numFmtId="181" formatCode="#\ ##0"/>
    <numFmt numFmtId="182" formatCode="_(* #\ ##0_);_(* \(#\ ##0\);_(* &quot;-&quot;??_);_(@_)"/>
    <numFmt numFmtId="183" formatCode="#\ ##0.0"/>
    <numFmt numFmtId="184" formatCode="_(* #\ ##0.0_);_(* \(#\ ##0.0\);_(* &quot;-&quot;??_);_(@_)"/>
    <numFmt numFmtId="185" formatCode="_(* #\ ##0.0_);_(* \(#\ ##0.0\);_(* &quot;-&quot;_);_(@_)"/>
  </numFmts>
  <fonts count="72">
    <font>
      <sz val="10"/>
      <name val="Arial Cyr"/>
      <charset val="204"/>
    </font>
    <font>
      <b/>
      <sz val="14"/>
      <name val="Times New Roman"/>
      <charset val="204"/>
    </font>
    <font>
      <sz val="14"/>
      <name val="Arial Cyr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i/>
      <sz val="14"/>
      <name val="Times New Roman"/>
      <charset val="204"/>
    </font>
    <font>
      <sz val="13"/>
      <name val="Times New Roman"/>
      <charset val="204"/>
    </font>
    <font>
      <b/>
      <sz val="13"/>
      <name val="Times New Roman"/>
      <charset val="204"/>
    </font>
    <font>
      <b/>
      <sz val="16"/>
      <color indexed="1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  <font>
      <i/>
      <sz val="14"/>
      <name val="Times New Roman"/>
      <charset val="204"/>
    </font>
    <font>
      <sz val="10"/>
      <name val="Helv"/>
      <charset val="204"/>
    </font>
    <font>
      <sz val="11"/>
      <color indexed="8"/>
      <name val="Calibri"/>
      <charset val="204"/>
    </font>
    <font>
      <sz val="11"/>
      <color indexed="8"/>
      <name val="Arial Cyr"/>
      <charset val="204"/>
    </font>
    <font>
      <sz val="11"/>
      <color indexed="9"/>
      <name val="Calibri"/>
      <charset val="204"/>
    </font>
    <font>
      <sz val="11"/>
      <color indexed="9"/>
      <name val="Arial Cyr"/>
      <charset val="204"/>
    </font>
    <font>
      <sz val="11"/>
      <color indexed="20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b/>
      <sz val="12"/>
      <name val="Arial"/>
      <charset val="204"/>
    </font>
    <font>
      <sz val="10"/>
      <name val="Arial"/>
      <charset val="204"/>
    </font>
    <font>
      <i/>
      <sz val="11"/>
      <color indexed="23"/>
      <name val="Calibri"/>
      <charset val="204"/>
    </font>
    <font>
      <sz val="10"/>
      <name val="FreeSet"/>
      <charset val="134"/>
    </font>
    <font>
      <sz val="11"/>
      <color indexed="17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u/>
      <sz val="10"/>
      <color indexed="12"/>
      <name val="Arial"/>
      <charset val="204"/>
    </font>
    <font>
      <sz val="11"/>
      <color indexed="62"/>
      <name val="Calibri"/>
      <charset val="204"/>
    </font>
    <font>
      <b/>
      <sz val="14"/>
      <name val="Arial"/>
      <charset val="204"/>
    </font>
    <font>
      <b/>
      <sz val="12"/>
      <color indexed="9"/>
      <name val="Arial"/>
      <charset val="204"/>
    </font>
    <font>
      <b/>
      <i/>
      <sz val="14"/>
      <name val="Arial"/>
      <charset val="204"/>
    </font>
    <font>
      <b/>
      <i/>
      <sz val="14"/>
      <color indexed="9"/>
      <name val="Arial"/>
      <charset val="204"/>
    </font>
    <font>
      <b/>
      <i/>
      <sz val="12"/>
      <color indexed="9"/>
      <name val="Arial"/>
      <charset val="204"/>
    </font>
    <font>
      <b/>
      <sz val="11"/>
      <name val="Arial"/>
      <charset val="204"/>
    </font>
    <font>
      <b/>
      <sz val="11"/>
      <color indexed="9"/>
      <name val="Arial"/>
      <charset val="204"/>
    </font>
    <font>
      <sz val="12"/>
      <color indexed="9"/>
      <name val="Bookman Old Style"/>
      <charset val="204"/>
    </font>
    <font>
      <sz val="11"/>
      <name val="Arial"/>
      <charset val="204"/>
    </font>
    <font>
      <sz val="11"/>
      <color indexed="9"/>
      <name val="Arial"/>
      <charset val="204"/>
    </font>
    <font>
      <i/>
      <sz val="11"/>
      <name val="Arial"/>
      <charset val="204"/>
    </font>
    <font>
      <b/>
      <i/>
      <sz val="11"/>
      <color indexed="9"/>
      <name val="Arial"/>
      <charset val="204"/>
    </font>
    <font>
      <sz val="11"/>
      <color indexed="52"/>
      <name val="Calibri"/>
      <charset val="204"/>
    </font>
    <font>
      <sz val="11"/>
      <color indexed="60"/>
      <name val="Calibri"/>
      <charset val="204"/>
    </font>
    <font>
      <b/>
      <sz val="10"/>
      <name val="Arial"/>
      <charset val="204"/>
    </font>
    <font>
      <b/>
      <sz val="11"/>
      <color indexed="63"/>
      <name val="Calibri"/>
      <charset val="204"/>
    </font>
    <font>
      <b/>
      <sz val="18"/>
      <color indexed="56"/>
      <name val="Cambria"/>
      <charset val="204"/>
    </font>
    <font>
      <b/>
      <sz val="11"/>
      <color indexed="8"/>
      <name val="Calibri"/>
      <charset val="204"/>
    </font>
    <font>
      <sz val="11"/>
      <color indexed="10"/>
      <name val="Calibri"/>
      <charset val="204"/>
    </font>
    <font>
      <sz val="11"/>
      <color indexed="62"/>
      <name val="Arial Cyr"/>
      <charset val="204"/>
    </font>
    <font>
      <b/>
      <sz val="11"/>
      <color indexed="63"/>
      <name val="Arial Cyr"/>
      <charset val="204"/>
    </font>
    <font>
      <b/>
      <sz val="11"/>
      <color indexed="52"/>
      <name val="Arial Cyr"/>
      <charset val="204"/>
    </font>
    <font>
      <b/>
      <sz val="15"/>
      <color indexed="56"/>
      <name val="Arial Cyr"/>
      <charset val="204"/>
    </font>
    <font>
      <b/>
      <sz val="13"/>
      <color indexed="56"/>
      <name val="Arial Cyr"/>
      <charset val="204"/>
    </font>
    <font>
      <b/>
      <sz val="11"/>
      <color indexed="56"/>
      <name val="Arial Cyr"/>
      <charset val="204"/>
    </font>
    <font>
      <b/>
      <sz val="11"/>
      <color indexed="8"/>
      <name val="Arial Cyr"/>
      <charset val="204"/>
    </font>
    <font>
      <b/>
      <sz val="11"/>
      <color indexed="9"/>
      <name val="Arial Cyr"/>
      <charset val="204"/>
    </font>
    <font>
      <sz val="11"/>
      <color indexed="60"/>
      <name val="Arial Cyr"/>
      <charset val="204"/>
    </font>
    <font>
      <sz val="8"/>
      <name val="Arial"/>
      <charset val="134"/>
    </font>
    <font>
      <sz val="11"/>
      <color theme="1"/>
      <name val="Calibri"/>
      <charset val="204"/>
      <scheme val="minor"/>
    </font>
    <font>
      <sz val="11"/>
      <color indexed="20"/>
      <name val="Arial Cyr"/>
      <charset val="204"/>
    </font>
    <font>
      <i/>
      <sz val="11"/>
      <color indexed="23"/>
      <name val="Arial Cyr"/>
      <charset val="204"/>
    </font>
    <font>
      <sz val="12"/>
      <name val="Arial Cyr"/>
      <charset val="204"/>
    </font>
    <font>
      <sz val="11"/>
      <color indexed="52"/>
      <name val="Arial Cyr"/>
      <charset val="204"/>
    </font>
    <font>
      <sz val="10"/>
      <name val="Helv"/>
      <charset val="134"/>
    </font>
    <font>
      <sz val="11"/>
      <color indexed="10"/>
      <name val="Arial Cyr"/>
      <charset val="204"/>
    </font>
    <font>
      <sz val="12"/>
      <name val="Journal"/>
      <charset val="134"/>
    </font>
    <font>
      <sz val="11"/>
      <color indexed="17"/>
      <name val="Arial Cyr"/>
      <charset val="204"/>
    </font>
    <font>
      <sz val="10"/>
      <name val="Tahoma"/>
      <charset val="204"/>
    </font>
    <font>
      <sz val="10"/>
      <name val="Petersburg"/>
      <charset val="134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FC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54">
    <xf numFmtId="0" fontId="0" fillId="0" borderId="0"/>
    <xf numFmtId="9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3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30" borderId="0" applyNumberFormat="0" applyBorder="0" applyAlignment="0" applyProtection="0"/>
    <xf numFmtId="0" fontId="18" fillId="14" borderId="0" applyNumberFormat="0" applyBorder="0" applyAlignment="0" applyProtection="0"/>
    <xf numFmtId="0" fontId="19" fillId="31" borderId="26" applyNumberFormat="0" applyAlignment="0" applyProtection="0"/>
    <xf numFmtId="0" fontId="20" fillId="32" borderId="27" applyNumberFormat="0" applyAlignment="0" applyProtection="0"/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168" fontId="22" fillId="0" borderId="0" applyFont="0" applyFill="0" applyBorder="0" applyAlignment="0" applyProtection="0"/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0" fontId="23" fillId="0" borderId="0" applyNumberFormat="0" applyFill="0" applyBorder="0" applyAlignment="0" applyProtection="0"/>
    <xf numFmtId="169" fontId="24" fillId="0" borderId="0" applyAlignment="0">
      <alignment wrapText="1"/>
    </xf>
    <xf numFmtId="0" fontId="25" fillId="10" borderId="0" applyNumberFormat="0" applyBorder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3" borderId="26" applyNumberFormat="0" applyAlignment="0" applyProtection="0"/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31" fillId="33" borderId="31">
      <alignment horizontal="left" vertical="center"/>
      <protection locked="0"/>
    </xf>
    <xf numFmtId="49" fontId="31" fillId="33" borderId="31">
      <alignment horizontal="left" vertical="center"/>
    </xf>
    <xf numFmtId="170" fontId="31" fillId="33" borderId="31">
      <alignment horizontal="right" vertical="center"/>
      <protection locked="0"/>
    </xf>
    <xf numFmtId="170" fontId="31" fillId="33" borderId="31">
      <alignment horizontal="right" vertical="center"/>
    </xf>
    <xf numFmtId="170" fontId="32" fillId="33" borderId="31">
      <alignment horizontal="right" vertical="center"/>
      <protection locked="0"/>
    </xf>
    <xf numFmtId="49" fontId="33" fillId="33" borderId="9">
      <alignment horizontal="left" vertical="center"/>
      <protection locked="0"/>
    </xf>
    <xf numFmtId="49" fontId="33" fillId="33" borderId="9">
      <alignment horizontal="left" vertical="center"/>
    </xf>
    <xf numFmtId="49" fontId="34" fillId="33" borderId="9">
      <alignment horizontal="left" vertical="center"/>
      <protection locked="0"/>
    </xf>
    <xf numFmtId="49" fontId="34" fillId="33" borderId="9">
      <alignment horizontal="left" vertical="center"/>
    </xf>
    <xf numFmtId="170" fontId="33" fillId="33" borderId="9">
      <alignment horizontal="right" vertical="center"/>
      <protection locked="0"/>
    </xf>
    <xf numFmtId="170" fontId="33" fillId="33" borderId="9">
      <alignment horizontal="right" vertical="center"/>
    </xf>
    <xf numFmtId="170" fontId="35" fillId="33" borderId="9">
      <alignment horizontal="right" vertical="center"/>
      <protection locked="0"/>
    </xf>
    <xf numFmtId="49" fontId="21" fillId="33" borderId="9">
      <alignment horizontal="left" vertical="center"/>
      <protection locked="0"/>
    </xf>
    <xf numFmtId="49" fontId="21" fillId="33" borderId="9">
      <alignment horizontal="left" vertical="center"/>
      <protection locked="0"/>
    </xf>
    <xf numFmtId="49" fontId="21" fillId="33" borderId="9">
      <alignment horizontal="left" vertical="center"/>
    </xf>
    <xf numFmtId="49" fontId="21" fillId="33" borderId="9">
      <alignment horizontal="left" vertical="center"/>
    </xf>
    <xf numFmtId="49" fontId="32" fillId="33" borderId="9">
      <alignment horizontal="left" vertical="center"/>
      <protection locked="0"/>
    </xf>
    <xf numFmtId="49" fontId="32" fillId="33" borderId="9">
      <alignment horizontal="left" vertical="center"/>
    </xf>
    <xf numFmtId="170" fontId="21" fillId="33" borderId="9">
      <alignment horizontal="right" vertical="center"/>
      <protection locked="0"/>
    </xf>
    <xf numFmtId="170" fontId="21" fillId="33" borderId="9">
      <alignment horizontal="right" vertical="center"/>
      <protection locked="0"/>
    </xf>
    <xf numFmtId="170" fontId="21" fillId="33" borderId="9">
      <alignment horizontal="right" vertical="center"/>
    </xf>
    <xf numFmtId="170" fontId="21" fillId="33" borderId="9">
      <alignment horizontal="right" vertical="center"/>
    </xf>
    <xf numFmtId="170" fontId="32" fillId="33" borderId="9">
      <alignment horizontal="right" vertical="center"/>
      <protection locked="0"/>
    </xf>
    <xf numFmtId="49" fontId="36" fillId="33" borderId="9">
      <alignment horizontal="left" vertical="center"/>
      <protection locked="0"/>
    </xf>
    <xf numFmtId="49" fontId="36" fillId="33" borderId="9">
      <alignment horizontal="left" vertical="center"/>
    </xf>
    <xf numFmtId="49" fontId="37" fillId="33" borderId="9">
      <alignment horizontal="left" vertical="center"/>
      <protection locked="0"/>
    </xf>
    <xf numFmtId="49" fontId="37" fillId="33" borderId="9">
      <alignment horizontal="left" vertical="center"/>
    </xf>
    <xf numFmtId="170" fontId="36" fillId="33" borderId="9">
      <alignment horizontal="right" vertical="center"/>
      <protection locked="0"/>
    </xf>
    <xf numFmtId="170" fontId="36" fillId="33" borderId="9">
      <alignment horizontal="right" vertical="center"/>
    </xf>
    <xf numFmtId="170" fontId="38" fillId="33" borderId="9">
      <alignment horizontal="righ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</xf>
    <xf numFmtId="49" fontId="40" fillId="0" borderId="9">
      <alignment horizontal="left" vertical="center"/>
      <protection locked="0"/>
    </xf>
    <xf numFmtId="49" fontId="40" fillId="0" borderId="9">
      <alignment horizontal="left" vertical="center"/>
    </xf>
    <xf numFmtId="170" fontId="39" fillId="0" borderId="9">
      <alignment horizontal="right" vertical="center"/>
      <protection locked="0"/>
    </xf>
    <xf numFmtId="170" fontId="39" fillId="0" borderId="9">
      <alignment horizontal="right" vertical="center"/>
    </xf>
    <xf numFmtId="170" fontId="40" fillId="0" borderId="9">
      <alignment horizontal="right" vertical="center"/>
      <protection locked="0"/>
    </xf>
    <xf numFmtId="49" fontId="41" fillId="0" borderId="9">
      <alignment horizontal="left" vertical="center"/>
      <protection locked="0"/>
    </xf>
    <xf numFmtId="49" fontId="41" fillId="0" borderId="9">
      <alignment horizontal="left" vertical="center"/>
    </xf>
    <xf numFmtId="49" fontId="42" fillId="0" borderId="9">
      <alignment horizontal="left" vertical="center"/>
      <protection locked="0"/>
    </xf>
    <xf numFmtId="49" fontId="42" fillId="0" borderId="9">
      <alignment horizontal="left" vertical="center"/>
    </xf>
    <xf numFmtId="170" fontId="41" fillId="0" borderId="9">
      <alignment horizontal="right" vertical="center"/>
      <protection locked="0"/>
    </xf>
    <xf numFmtId="170" fontId="41" fillId="0" borderId="9">
      <alignment horizontal="right" vertical="center"/>
    </xf>
    <xf numFmtId="49" fontId="39" fillId="0" borderId="9">
      <alignment horizontal="left" vertical="center"/>
      <protection locked="0"/>
    </xf>
    <xf numFmtId="49" fontId="40" fillId="0" borderId="9">
      <alignment horizontal="left" vertical="center"/>
      <protection locked="0"/>
    </xf>
    <xf numFmtId="170" fontId="39" fillId="0" borderId="9">
      <alignment horizontal="right" vertical="center"/>
      <protection locked="0"/>
    </xf>
    <xf numFmtId="0" fontId="43" fillId="0" borderId="32" applyNumberFormat="0" applyFill="0" applyAlignment="0" applyProtection="0"/>
    <xf numFmtId="0" fontId="44" fillId="2" borderId="0" applyNumberFormat="0" applyBorder="0" applyAlignment="0" applyProtection="0"/>
    <xf numFmtId="0" fontId="22" fillId="0" borderId="0"/>
    <xf numFmtId="0" fontId="22" fillId="0" borderId="0"/>
    <xf numFmtId="0" fontId="22" fillId="0" borderId="0" applyNumberFormat="0" applyFill="0" applyAlignment="0">
      <alignment horizontal="center"/>
      <protection locked="0"/>
    </xf>
    <xf numFmtId="0" fontId="71" fillId="34" borderId="33" applyNumberFormat="0" applyFont="0" applyAlignment="0" applyProtection="0"/>
    <xf numFmtId="170" fontId="45" fillId="3" borderId="9">
      <alignment horizontal="right" vertical="center"/>
      <protection locked="0"/>
    </xf>
    <xf numFmtId="170" fontId="45" fillId="4" borderId="9">
      <alignment horizontal="right" vertical="center"/>
      <protection locked="0"/>
    </xf>
    <xf numFmtId="170" fontId="45" fillId="31" borderId="9">
      <alignment horizontal="right" vertical="center"/>
      <protection locked="0"/>
    </xf>
    <xf numFmtId="0" fontId="46" fillId="31" borderId="34" applyNumberFormat="0" applyAlignment="0" applyProtection="0"/>
    <xf numFmtId="49" fontId="21" fillId="0" borderId="9">
      <alignment horizontal="left" vertical="center" wrapText="1"/>
      <protection locked="0"/>
    </xf>
    <xf numFmtId="49" fontId="21" fillId="0" borderId="9">
      <alignment horizontal="left" vertical="center" wrapText="1"/>
      <protection locked="0"/>
    </xf>
    <xf numFmtId="0" fontId="47" fillId="0" borderId="0" applyNumberFormat="0" applyFill="0" applyBorder="0" applyAlignment="0" applyProtection="0"/>
    <xf numFmtId="0" fontId="48" fillId="0" borderId="35" applyNumberFormat="0" applyFill="0" applyAlignment="0" applyProtection="0"/>
    <xf numFmtId="0" fontId="49" fillId="0" borderId="0" applyNumberFormat="0" applyFill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5" borderId="0" applyNumberFormat="0" applyBorder="0" applyAlignment="0" applyProtection="0"/>
    <xf numFmtId="0" fontId="17" fillId="30" borderId="0" applyNumberFormat="0" applyBorder="0" applyAlignment="0" applyProtection="0"/>
    <xf numFmtId="0" fontId="16" fillId="30" borderId="0" applyNumberFormat="0" applyBorder="0" applyAlignment="0" applyProtection="0"/>
    <xf numFmtId="0" fontId="50" fillId="3" borderId="26" applyNumberFormat="0" applyAlignment="0" applyProtection="0"/>
    <xf numFmtId="0" fontId="30" fillId="3" borderId="26" applyNumberFormat="0" applyAlignment="0" applyProtection="0"/>
    <xf numFmtId="0" fontId="51" fillId="31" borderId="34" applyNumberFormat="0" applyAlignment="0" applyProtection="0"/>
    <xf numFmtId="0" fontId="46" fillId="31" borderId="34" applyNumberFormat="0" applyAlignment="0" applyProtection="0"/>
    <xf numFmtId="0" fontId="52" fillId="31" borderId="26" applyNumberFormat="0" applyAlignment="0" applyProtection="0"/>
    <xf numFmtId="0" fontId="19" fillId="31" borderId="26" applyNumberFormat="0" applyAlignment="0" applyProtection="0"/>
    <xf numFmtId="171" fontId="22" fillId="0" borderId="0" applyFont="0" applyFill="0" applyBorder="0" applyAlignment="0" applyProtection="0"/>
    <xf numFmtId="0" fontId="53" fillId="0" borderId="28" applyNumberFormat="0" applyFill="0" applyAlignment="0" applyProtection="0"/>
    <xf numFmtId="0" fontId="26" fillId="0" borderId="28" applyNumberFormat="0" applyFill="0" applyAlignment="0" applyProtection="0"/>
    <xf numFmtId="0" fontId="54" fillId="0" borderId="29" applyNumberFormat="0" applyFill="0" applyAlignment="0" applyProtection="0"/>
    <xf numFmtId="0" fontId="27" fillId="0" borderId="29" applyNumberFormat="0" applyFill="0" applyAlignment="0" applyProtection="0"/>
    <xf numFmtId="0" fontId="55" fillId="0" borderId="30" applyNumberFormat="0" applyFill="0" applyAlignment="0" applyProtection="0"/>
    <xf numFmtId="0" fontId="28" fillId="0" borderId="30" applyNumberFormat="0" applyFill="0" applyAlignment="0" applyProtection="0"/>
    <xf numFmtId="0" fontId="5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6" fillId="0" borderId="35" applyNumberFormat="0" applyFill="0" applyAlignment="0" applyProtection="0"/>
    <xf numFmtId="0" fontId="48" fillId="0" borderId="35" applyNumberFormat="0" applyFill="0" applyAlignment="0" applyProtection="0"/>
    <xf numFmtId="0" fontId="57" fillId="32" borderId="27" applyNumberFormat="0" applyAlignment="0" applyProtection="0"/>
    <xf numFmtId="0" fontId="20" fillId="32" borderId="27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8" fillId="2" borderId="0" applyNumberFormat="0" applyBorder="0" applyAlignment="0" applyProtection="0"/>
    <xf numFmtId="0" fontId="44" fillId="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2" fillId="0" borderId="0"/>
    <xf numFmtId="0" fontId="5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0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60" fillId="0" borderId="0"/>
    <xf numFmtId="0" fontId="22" fillId="0" borderId="0"/>
    <xf numFmtId="0" fontId="71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 applyNumberFormat="0" applyFont="0" applyFill="0" applyBorder="0" applyAlignment="0" applyProtection="0">
      <alignment vertical="top"/>
    </xf>
    <xf numFmtId="0" fontId="71" fillId="0" borderId="0"/>
    <xf numFmtId="0" fontId="2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2" fillId="0" borderId="0"/>
    <xf numFmtId="0" fontId="61" fillId="14" borderId="0" applyNumberFormat="0" applyBorder="0" applyAlignment="0" applyProtection="0"/>
    <xf numFmtId="0" fontId="18" fillId="14" borderId="0" applyNumberFormat="0" applyBorder="0" applyAlignment="0" applyProtection="0"/>
    <xf numFmtId="0" fontId="6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34" borderId="33" applyNumberFormat="0" applyFont="0" applyAlignment="0" applyProtection="0"/>
    <xf numFmtId="0" fontId="22" fillId="34" borderId="33" applyNumberFormat="0" applyFont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4" fillId="0" borderId="32" applyNumberFormat="0" applyFill="0" applyAlignment="0" applyProtection="0"/>
    <xf numFmtId="0" fontId="43" fillId="0" borderId="32" applyNumberFormat="0" applyFill="0" applyAlignment="0" applyProtection="0"/>
    <xf numFmtId="0" fontId="1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2" fontId="67" fillId="0" borderId="0" applyFont="0" applyFill="0" applyBorder="0" applyAlignment="0" applyProtection="0"/>
    <xf numFmtId="173" fontId="67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0" fontId="68" fillId="10" borderId="0" applyNumberFormat="0" applyBorder="0" applyAlignment="0" applyProtection="0"/>
    <xf numFmtId="0" fontId="25" fillId="10" borderId="0" applyNumberFormat="0" applyBorder="0" applyAlignment="0" applyProtection="0"/>
    <xf numFmtId="179" fontId="69" fillId="0" borderId="36" applyFill="0" applyBorder="0">
      <alignment horizontal="center" vertical="center" wrapText="1"/>
      <protection locked="0"/>
    </xf>
    <xf numFmtId="169" fontId="70" fillId="0" borderId="0">
      <alignment wrapText="1"/>
    </xf>
    <xf numFmtId="169" fontId="24" fillId="0" borderId="0">
      <alignment wrapText="1"/>
    </xf>
  </cellStyleXfs>
  <cellXfs count="41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180" fontId="1" fillId="0" borderId="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181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81" fontId="3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/>
    <xf numFmtId="182" fontId="3" fillId="0" borderId="9" xfId="0" applyNumberFormat="1" applyFont="1" applyFill="1" applyBorder="1" applyAlignment="1">
      <alignment horizontal="center" vertical="center" wrapText="1"/>
    </xf>
    <xf numFmtId="182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 wrapText="1"/>
    </xf>
    <xf numFmtId="183" fontId="3" fillId="0" borderId="9" xfId="0" applyNumberFormat="1" applyFont="1" applyFill="1" applyBorder="1" applyAlignment="1">
      <alignment horizontal="right" vertical="center" wrapText="1"/>
    </xf>
    <xf numFmtId="182" fontId="1" fillId="0" borderId="9" xfId="0" applyNumberFormat="1" applyFont="1" applyFill="1" applyBorder="1" applyAlignment="1">
      <alignment horizontal="center" vertical="center" wrapText="1"/>
    </xf>
    <xf numFmtId="183" fontId="1" fillId="0" borderId="9" xfId="0" applyNumberFormat="1" applyFont="1" applyFill="1" applyBorder="1" applyAlignment="1">
      <alignment horizontal="right" vertical="center" wrapText="1"/>
    </xf>
    <xf numFmtId="183" fontId="3" fillId="2" borderId="9" xfId="0" applyNumberFormat="1" applyFont="1" applyFill="1" applyBorder="1" applyAlignment="1">
      <alignment horizontal="center" vertical="center" wrapText="1"/>
    </xf>
    <xf numFmtId="183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81" fontId="3" fillId="0" borderId="5" xfId="0" applyNumberFormat="1" applyFont="1" applyFill="1" applyBorder="1" applyAlignment="1">
      <alignment vertical="center" wrapText="1"/>
    </xf>
    <xf numFmtId="183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84" fontId="3" fillId="0" borderId="9" xfId="0" applyNumberFormat="1" applyFont="1" applyFill="1" applyBorder="1" applyAlignment="1">
      <alignment horizontal="center" vertical="center" wrapText="1"/>
    </xf>
    <xf numFmtId="184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82" fontId="3" fillId="2" borderId="9" xfId="0" applyNumberFormat="1" applyFont="1" applyFill="1" applyBorder="1" applyAlignment="1">
      <alignment horizontal="center" vertical="center" wrapText="1"/>
    </xf>
    <xf numFmtId="184" fontId="3" fillId="2" borderId="9" xfId="0" applyNumberFormat="1" applyFont="1" applyFill="1" applyBorder="1" applyAlignment="1">
      <alignment horizontal="center" vertical="center" wrapText="1"/>
    </xf>
    <xf numFmtId="180" fontId="3" fillId="0" borderId="9" xfId="0" applyNumberFormat="1" applyFont="1" applyFill="1" applyBorder="1" applyAlignment="1">
      <alignment horizontal="center" vertical="center"/>
    </xf>
    <xf numFmtId="180" fontId="1" fillId="0" borderId="9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3" fillId="0" borderId="9" xfId="238" applyFont="1" applyFill="1" applyBorder="1" applyAlignment="1">
      <alignment horizontal="center" vertical="center"/>
    </xf>
    <xf numFmtId="0" fontId="1" fillId="0" borderId="9" xfId="238" applyFont="1" applyFill="1" applyBorder="1" applyAlignment="1">
      <alignment horizontal="left" vertical="center"/>
    </xf>
    <xf numFmtId="0" fontId="3" fillId="0" borderId="9" xfId="238" applyNumberFormat="1" applyFont="1" applyFill="1" applyBorder="1" applyAlignment="1">
      <alignment horizontal="center" vertical="center" wrapText="1"/>
    </xf>
    <xf numFmtId="183" fontId="3" fillId="2" borderId="9" xfId="238" applyNumberFormat="1" applyFont="1" applyFill="1" applyBorder="1" applyAlignment="1">
      <alignment horizontal="center" vertical="center" wrapText="1"/>
    </xf>
    <xf numFmtId="0" fontId="3" fillId="0" borderId="9" xfId="238" applyNumberFormat="1" applyFont="1" applyFill="1" applyBorder="1" applyAlignment="1">
      <alignment horizontal="left" vertical="center" wrapText="1"/>
    </xf>
    <xf numFmtId="0" fontId="3" fillId="0" borderId="9" xfId="238" applyNumberFormat="1" applyFont="1" applyFill="1" applyBorder="1" applyAlignment="1">
      <alignment horizontal="left" vertical="top" wrapText="1"/>
    </xf>
    <xf numFmtId="0" fontId="3" fillId="0" borderId="9" xfId="238" applyFont="1" applyFill="1" applyBorder="1" applyAlignment="1">
      <alignment horizontal="center" vertical="center" wrapText="1"/>
    </xf>
    <xf numFmtId="183" fontId="3" fillId="0" borderId="9" xfId="238" applyNumberFormat="1" applyFont="1" applyFill="1" applyBorder="1" applyAlignment="1">
      <alignment horizontal="center" vertical="center" wrapText="1"/>
    </xf>
    <xf numFmtId="49" fontId="3" fillId="0" borderId="9" xfId="238" applyNumberFormat="1" applyFont="1" applyFill="1" applyBorder="1" applyAlignment="1">
      <alignment horizontal="left" vertical="center" wrapText="1"/>
    </xf>
    <xf numFmtId="183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9" xfId="24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2" fontId="1" fillId="2" borderId="9" xfId="0" applyNumberFormat="1" applyFont="1" applyFill="1" applyBorder="1" applyAlignment="1">
      <alignment horizontal="center" vertical="center" wrapText="1"/>
    </xf>
    <xf numFmtId="172" fontId="1" fillId="0" borderId="9" xfId="0" applyNumberFormat="1" applyFont="1" applyFill="1" applyBorder="1" applyAlignment="1">
      <alignment horizontal="center" vertical="center" wrapText="1"/>
    </xf>
    <xf numFmtId="180" fontId="1" fillId="0" borderId="9" xfId="1" applyNumberFormat="1" applyFont="1" applyFill="1" applyBorder="1" applyAlignment="1">
      <alignment horizontal="right" vertical="center" wrapText="1"/>
    </xf>
    <xf numFmtId="172" fontId="3" fillId="0" borderId="9" xfId="0" applyNumberFormat="1" applyFont="1" applyFill="1" applyBorder="1" applyAlignment="1">
      <alignment horizontal="center" vertical="center" wrapText="1"/>
    </xf>
    <xf numFmtId="180" fontId="3" fillId="0" borderId="9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246" applyFont="1" applyFill="1"/>
    <xf numFmtId="0" fontId="1" fillId="0" borderId="0" xfId="0" applyFont="1" applyFill="1" applyAlignment="1">
      <alignment vertical="center"/>
    </xf>
    <xf numFmtId="0" fontId="1" fillId="3" borderId="10" xfId="246" applyFont="1" applyFill="1" applyBorder="1" applyAlignment="1">
      <alignment horizontal="left" vertical="center" wrapText="1"/>
    </xf>
    <xf numFmtId="0" fontId="1" fillId="0" borderId="12" xfId="246" applyFont="1" applyFill="1" applyBorder="1" applyAlignment="1">
      <alignment horizontal="left" vertical="center" wrapText="1"/>
    </xf>
    <xf numFmtId="0" fontId="1" fillId="0" borderId="11" xfId="246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172" fontId="1" fillId="4" borderId="9" xfId="0" applyNumberFormat="1" applyFont="1" applyFill="1" applyBorder="1" applyAlignment="1">
      <alignment horizontal="center" vertical="center" wrapText="1"/>
    </xf>
    <xf numFmtId="172" fontId="1" fillId="5" borderId="9" xfId="0" applyNumberFormat="1" applyFont="1" applyFill="1" applyBorder="1" applyAlignment="1">
      <alignment horizontal="center" vertical="center" wrapText="1"/>
    </xf>
    <xf numFmtId="172" fontId="3" fillId="2" borderId="9" xfId="0" applyNumberFormat="1" applyFont="1" applyFill="1" applyBorder="1" applyAlignment="1">
      <alignment horizontal="center" vertical="center" wrapText="1"/>
    </xf>
    <xf numFmtId="172" fontId="3" fillId="6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246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72" fontId="3" fillId="4" borderId="9" xfId="0" applyNumberFormat="1" applyFont="1" applyFill="1" applyBorder="1" applyAlignment="1">
      <alignment horizontal="center" vertical="center" wrapText="1"/>
    </xf>
    <xf numFmtId="172" fontId="3" fillId="5" borderId="9" xfId="0" applyNumberFormat="1" applyFont="1" applyFill="1" applyBorder="1" applyAlignment="1">
      <alignment horizontal="center" vertical="center" wrapText="1"/>
    </xf>
    <xf numFmtId="0" fontId="1" fillId="0" borderId="0" xfId="246" applyFont="1" applyFill="1" applyBorder="1" applyAlignment="1">
      <alignment vertical="center"/>
    </xf>
    <xf numFmtId="0" fontId="1" fillId="0" borderId="0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vertical="center"/>
    </xf>
    <xf numFmtId="0" fontId="3" fillId="0" borderId="9" xfId="246" applyFont="1" applyFill="1" applyBorder="1" applyAlignment="1">
      <alignment horizontal="center" vertical="center" wrapText="1"/>
    </xf>
    <xf numFmtId="0" fontId="1" fillId="0" borderId="9" xfId="246" applyFont="1" applyFill="1" applyBorder="1" applyAlignment="1">
      <alignment horizontal="left" vertical="center" wrapText="1"/>
    </xf>
    <xf numFmtId="0" fontId="3" fillId="0" borderId="9" xfId="246" applyFont="1" applyFill="1" applyBorder="1" applyAlignment="1">
      <alignment horizontal="left" vertical="center" wrapText="1"/>
    </xf>
    <xf numFmtId="172" fontId="3" fillId="7" borderId="9" xfId="0" applyNumberFormat="1" applyFont="1" applyFill="1" applyBorder="1" applyAlignment="1">
      <alignment horizontal="center" vertical="center" wrapText="1"/>
    </xf>
    <xf numFmtId="172" fontId="1" fillId="7" borderId="9" xfId="0" applyNumberFormat="1" applyFont="1" applyFill="1" applyBorder="1" applyAlignment="1">
      <alignment horizontal="center" vertical="center" wrapText="1"/>
    </xf>
    <xf numFmtId="0" fontId="1" fillId="0" borderId="9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horizontal="left" vertical="center" wrapText="1"/>
    </xf>
    <xf numFmtId="0" fontId="3" fillId="7" borderId="0" xfId="246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0" xfId="246" applyFont="1" applyFill="1" applyBorder="1" applyAlignment="1">
      <alignment vertical="center" wrapText="1"/>
    </xf>
    <xf numFmtId="0" fontId="3" fillId="8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172" fontId="1" fillId="4" borderId="9" xfId="0" applyNumberFormat="1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2" fontId="1" fillId="3" borderId="9" xfId="0" applyNumberFormat="1" applyFont="1" applyFill="1" applyBorder="1" applyAlignment="1">
      <alignment horizontal="center" vertical="center" wrapText="1"/>
    </xf>
    <xf numFmtId="172" fontId="1" fillId="9" borderId="9" xfId="0" applyNumberFormat="1" applyFont="1" applyFill="1" applyBorder="1" applyAlignment="1">
      <alignment horizontal="center" vertical="center" wrapText="1"/>
    </xf>
    <xf numFmtId="172" fontId="1" fillId="10" borderId="9" xfId="0" applyNumberFormat="1" applyFont="1" applyFill="1" applyBorder="1" applyAlignment="1">
      <alignment horizontal="center" vertical="center" wrapText="1"/>
    </xf>
    <xf numFmtId="172" fontId="1" fillId="11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172" fontId="1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72" fontId="1" fillId="6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justify"/>
    </xf>
    <xf numFmtId="0" fontId="3" fillId="0" borderId="10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3" fillId="0" borderId="6" xfId="183" applyFont="1" applyFill="1" applyBorder="1" applyAlignment="1">
      <alignment horizontal="left" vertical="center" wrapText="1"/>
      <protection locked="0"/>
    </xf>
    <xf numFmtId="172" fontId="3" fillId="0" borderId="6" xfId="0" applyNumberFormat="1" applyFont="1" applyFill="1" applyBorder="1" applyAlignment="1">
      <alignment horizontal="center" vertical="center" wrapText="1"/>
    </xf>
    <xf numFmtId="172" fontId="3" fillId="7" borderId="6" xfId="0" applyNumberFormat="1" applyFont="1" applyFill="1" applyBorder="1" applyAlignment="1">
      <alignment horizontal="center" vertical="center" wrapText="1"/>
    </xf>
    <xf numFmtId="183" fontId="3" fillId="0" borderId="6" xfId="0" applyNumberFormat="1" applyFont="1" applyFill="1" applyBorder="1" applyAlignment="1">
      <alignment horizontal="right" vertical="center" wrapText="1"/>
    </xf>
    <xf numFmtId="0" fontId="3" fillId="0" borderId="9" xfId="183" applyFont="1" applyFill="1" applyBorder="1" applyAlignment="1">
      <alignment horizontal="left" vertical="center" wrapText="1"/>
      <protection locked="0"/>
    </xf>
    <xf numFmtId="172" fontId="11" fillId="7" borderId="6" xfId="0" applyNumberFormat="1" applyFont="1" applyFill="1" applyBorder="1" applyAlignment="1">
      <alignment horizontal="center" vertical="center" wrapText="1"/>
    </xf>
    <xf numFmtId="0" fontId="1" fillId="0" borderId="9" xfId="183" applyFont="1" applyFill="1" applyBorder="1" applyAlignment="1">
      <alignment horizontal="left" vertical="center" wrapText="1"/>
      <protection locked="0"/>
    </xf>
    <xf numFmtId="183" fontId="1" fillId="0" borderId="6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185" fontId="1" fillId="10" borderId="9" xfId="0" applyNumberFormat="1" applyFont="1" applyFill="1" applyBorder="1" applyAlignment="1">
      <alignment horizontal="center" vertical="center" wrapText="1"/>
    </xf>
    <xf numFmtId="185" fontId="1" fillId="11" borderId="9" xfId="0" applyNumberFormat="1" applyFont="1" applyFill="1" applyBorder="1" applyAlignment="1">
      <alignment horizontal="center" vertical="center" wrapText="1"/>
    </xf>
    <xf numFmtId="172" fontId="3" fillId="5" borderId="6" xfId="0" applyNumberFormat="1" applyFont="1" applyFill="1" applyBorder="1" applyAlignment="1">
      <alignment horizontal="center" vertical="center" wrapText="1"/>
    </xf>
    <xf numFmtId="172" fontId="1" fillId="12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72" fontId="3" fillId="0" borderId="10" xfId="0" applyNumberFormat="1" applyFont="1" applyFill="1" applyBorder="1" applyAlignment="1">
      <alignment horizontal="center" vertical="center" wrapText="1"/>
    </xf>
    <xf numFmtId="172" fontId="3" fillId="0" borderId="12" xfId="0" applyNumberFormat="1" applyFont="1" applyFill="1" applyBorder="1" applyAlignment="1">
      <alignment horizontal="center" vertical="center" wrapText="1"/>
    </xf>
    <xf numFmtId="172" fontId="3" fillId="7" borderId="12" xfId="0" applyNumberFormat="1" applyFont="1" applyFill="1" applyBorder="1" applyAlignment="1">
      <alignment horizontal="center" vertical="center" wrapText="1"/>
    </xf>
    <xf numFmtId="0" fontId="3" fillId="0" borderId="6" xfId="246" applyFont="1" applyFill="1" applyBorder="1" applyAlignment="1">
      <alignment horizontal="left" vertical="center" wrapText="1"/>
    </xf>
    <xf numFmtId="172" fontId="3" fillId="2" borderId="6" xfId="0" applyNumberFormat="1" applyFont="1" applyFill="1" applyBorder="1" applyAlignment="1">
      <alignment horizontal="center" vertical="center" wrapText="1"/>
    </xf>
    <xf numFmtId="172" fontId="3" fillId="6" borderId="6" xfId="0" applyNumberFormat="1" applyFont="1" applyFill="1" applyBorder="1" applyAlignment="1">
      <alignment horizontal="center" vertical="center" wrapText="1"/>
    </xf>
    <xf numFmtId="172" fontId="12" fillId="0" borderId="9" xfId="0" applyNumberFormat="1" applyFont="1" applyFill="1" applyBorder="1" applyAlignment="1">
      <alignment horizontal="center" vertical="center" wrapText="1"/>
    </xf>
    <xf numFmtId="172" fontId="1" fillId="0" borderId="6" xfId="0" applyNumberFormat="1" applyFont="1" applyFill="1" applyBorder="1" applyAlignment="1">
      <alignment horizontal="center" vertical="center" wrapText="1"/>
    </xf>
    <xf numFmtId="172" fontId="1" fillId="7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NumberFormat="1" applyFont="1" applyFill="1" applyBorder="1" applyAlignment="1">
      <alignment horizontal="center" vertical="center"/>
    </xf>
    <xf numFmtId="172" fontId="1" fillId="4" borderId="6" xfId="0" applyNumberFormat="1" applyFont="1" applyFill="1" applyBorder="1" applyAlignment="1">
      <alignment horizontal="center" vertical="center" wrapText="1"/>
    </xf>
    <xf numFmtId="172" fontId="1" fillId="5" borderId="6" xfId="0" applyNumberFormat="1" applyFont="1" applyFill="1" applyBorder="1" applyAlignment="1">
      <alignment horizontal="center" vertical="center" wrapText="1"/>
    </xf>
    <xf numFmtId="0" fontId="3" fillId="0" borderId="22" xfId="246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center" vertical="center"/>
    </xf>
    <xf numFmtId="172" fontId="3" fillId="0" borderId="22" xfId="0" applyNumberFormat="1" applyFont="1" applyFill="1" applyBorder="1" applyAlignment="1">
      <alignment horizontal="center" vertical="center" wrapText="1"/>
    </xf>
    <xf numFmtId="172" fontId="3" fillId="7" borderId="22" xfId="0" applyNumberFormat="1" applyFont="1" applyFill="1" applyBorder="1" applyAlignment="1">
      <alignment horizontal="center" vertical="center" wrapText="1"/>
    </xf>
    <xf numFmtId="183" fontId="3" fillId="0" borderId="22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185" fontId="3" fillId="10" borderId="6" xfId="0" applyNumberFormat="1" applyFont="1" applyFill="1" applyBorder="1" applyAlignment="1">
      <alignment horizontal="center" vertical="center" wrapText="1"/>
    </xf>
    <xf numFmtId="183" fontId="3" fillId="7" borderId="9" xfId="0" applyNumberFormat="1" applyFont="1" applyFill="1" applyBorder="1" applyAlignment="1">
      <alignment horizontal="center" vertical="center" wrapText="1"/>
    </xf>
    <xf numFmtId="185" fontId="3" fillId="7" borderId="9" xfId="0" applyNumberFormat="1" applyFont="1" applyFill="1" applyBorder="1" applyAlignment="1">
      <alignment horizontal="center" vertical="center" wrapText="1"/>
    </xf>
    <xf numFmtId="183" fontId="3" fillId="7" borderId="6" xfId="0" applyNumberFormat="1" applyFont="1" applyFill="1" applyBorder="1" applyAlignment="1">
      <alignment horizontal="right" vertical="center" wrapText="1"/>
    </xf>
    <xf numFmtId="185" fontId="3" fillId="1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185" fontId="3" fillId="10" borderId="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>
      <alignment horizontal="center" vertical="center"/>
    </xf>
    <xf numFmtId="185" fontId="3" fillId="10" borderId="22" xfId="0" applyNumberFormat="1" applyFont="1" applyFill="1" applyBorder="1" applyAlignment="1">
      <alignment horizontal="center" vertical="center" wrapText="1"/>
    </xf>
    <xf numFmtId="185" fontId="3" fillId="7" borderId="22" xfId="0" applyNumberFormat="1" applyFont="1" applyFill="1" applyBorder="1" applyAlignment="1">
      <alignment horizontal="center" vertical="center" wrapText="1"/>
    </xf>
    <xf numFmtId="183" fontId="3" fillId="7" borderId="22" xfId="0" applyNumberFormat="1" applyFont="1" applyFill="1" applyBorder="1" applyAlignment="1">
      <alignment horizontal="right" vertical="center" wrapText="1"/>
    </xf>
    <xf numFmtId="172" fontId="3" fillId="13" borderId="6" xfId="0" applyNumberFormat="1" applyFont="1" applyFill="1" applyBorder="1" applyAlignment="1">
      <alignment horizontal="center" vertical="center" wrapText="1"/>
    </xf>
    <xf numFmtId="172" fontId="3" fillId="14" borderId="6" xfId="0" applyNumberFormat="1" applyFont="1" applyFill="1" applyBorder="1" applyAlignment="1">
      <alignment horizontal="center" vertical="center" wrapText="1"/>
    </xf>
    <xf numFmtId="172" fontId="11" fillId="13" borderId="6" xfId="0" applyNumberFormat="1" applyFont="1" applyFill="1" applyBorder="1" applyAlignment="1">
      <alignment horizontal="center" vertical="center" wrapText="1"/>
    </xf>
    <xf numFmtId="172" fontId="1" fillId="15" borderId="6" xfId="0" applyNumberFormat="1" applyFont="1" applyFill="1" applyBorder="1" applyAlignment="1">
      <alignment horizontal="center" vertical="center" wrapText="1"/>
    </xf>
    <xf numFmtId="172" fontId="1" fillId="14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172" fontId="3" fillId="14" borderId="9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85" fontId="1" fillId="0" borderId="9" xfId="0" applyNumberFormat="1" applyFont="1" applyFill="1" applyBorder="1" applyAlignment="1">
      <alignment horizontal="center" vertical="center" wrapText="1"/>
    </xf>
    <xf numFmtId="185" fontId="1" fillId="7" borderId="9" xfId="0" applyNumberFormat="1" applyFont="1" applyFill="1" applyBorder="1" applyAlignment="1">
      <alignment horizontal="center" vertical="center" wrapText="1"/>
    </xf>
    <xf numFmtId="185" fontId="3" fillId="0" borderId="6" xfId="0" applyNumberFormat="1" applyFont="1" applyFill="1" applyBorder="1" applyAlignment="1">
      <alignment horizontal="center" vertical="center" wrapText="1"/>
    </xf>
    <xf numFmtId="185" fontId="3" fillId="7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 wrapText="1"/>
    </xf>
    <xf numFmtId="172" fontId="12" fillId="7" borderId="0" xfId="0" applyNumberFormat="1" applyFont="1" applyFill="1" applyBorder="1" applyAlignment="1">
      <alignment horizontal="center" vertical="center" wrapText="1"/>
    </xf>
    <xf numFmtId="183" fontId="1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246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23" xfId="238" applyNumberFormat="1" applyFont="1" applyFill="1" applyBorder="1" applyAlignment="1">
      <alignment horizontal="center" vertical="center" wrapText="1"/>
    </xf>
    <xf numFmtId="0" fontId="1" fillId="0" borderId="24" xfId="238" applyNumberFormat="1" applyFont="1" applyFill="1" applyBorder="1" applyAlignment="1">
      <alignment horizontal="center" vertical="center" wrapText="1"/>
    </xf>
    <xf numFmtId="0" fontId="1" fillId="0" borderId="25" xfId="238" applyNumberFormat="1" applyFont="1" applyFill="1" applyBorder="1" applyAlignment="1">
      <alignment horizontal="center" vertical="center" wrapText="1"/>
    </xf>
    <xf numFmtId="183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183" fontId="3" fillId="0" borderId="0" xfId="0" applyNumberFormat="1" applyFont="1" applyFill="1" applyBorder="1" applyAlignment="1">
      <alignment horizontal="left" vertical="center" wrapText="1"/>
    </xf>
    <xf numFmtId="0" fontId="1" fillId="0" borderId="0" xfId="246" applyFont="1" applyFill="1" applyBorder="1" applyAlignment="1">
      <alignment horizontal="center" vertical="center"/>
    </xf>
    <xf numFmtId="0" fontId="1" fillId="0" borderId="9" xfId="246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9" xfId="246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238" applyNumberFormat="1" applyFont="1" applyFill="1" applyBorder="1" applyAlignment="1">
      <alignment horizontal="center" vertical="center" wrapText="1"/>
    </xf>
    <xf numFmtId="0" fontId="3" fillId="0" borderId="2" xfId="238" applyNumberFormat="1" applyFont="1" applyFill="1" applyBorder="1" applyAlignment="1">
      <alignment horizontal="center" vertical="center" wrapText="1"/>
    </xf>
    <xf numFmtId="0" fontId="3" fillId="0" borderId="6" xfId="238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82" fontId="1" fillId="2" borderId="10" xfId="0" applyNumberFormat="1" applyFont="1" applyFill="1" applyBorder="1" applyAlignment="1">
      <alignment horizontal="center" vertical="center" wrapText="1"/>
    </xf>
    <xf numFmtId="182" fontId="1" fillId="2" borderId="12" xfId="0" applyNumberFormat="1" applyFont="1" applyFill="1" applyBorder="1" applyAlignment="1">
      <alignment horizontal="center" vertical="center" wrapText="1"/>
    </xf>
    <xf numFmtId="182" fontId="1" fillId="2" borderId="11" xfId="0" applyNumberFormat="1" applyFont="1" applyFill="1" applyBorder="1" applyAlignment="1">
      <alignment horizontal="center" vertical="center" wrapText="1"/>
    </xf>
    <xf numFmtId="182" fontId="1" fillId="0" borderId="9" xfId="0" applyNumberFormat="1" applyFont="1" applyFill="1" applyBorder="1" applyAlignment="1">
      <alignment horizontal="center" vertical="center" wrapText="1"/>
    </xf>
    <xf numFmtId="184" fontId="1" fillId="0" borderId="10" xfId="1" applyNumberFormat="1" applyFont="1" applyFill="1" applyBorder="1" applyAlignment="1">
      <alignment horizontal="right" vertical="center" wrapText="1"/>
    </xf>
    <xf numFmtId="184" fontId="1" fillId="0" borderId="11" xfId="1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 wrapText="1"/>
    </xf>
    <xf numFmtId="182" fontId="3" fillId="0" borderId="10" xfId="0" applyNumberFormat="1" applyFont="1" applyFill="1" applyBorder="1" applyAlignment="1">
      <alignment horizontal="center" vertical="center" wrapText="1"/>
    </xf>
    <xf numFmtId="182" fontId="3" fillId="0" borderId="12" xfId="0" applyNumberFormat="1" applyFont="1" applyFill="1" applyBorder="1" applyAlignment="1">
      <alignment horizontal="center" vertical="center" wrapText="1"/>
    </xf>
    <xf numFmtId="182" fontId="3" fillId="0" borderId="11" xfId="0" applyNumberFormat="1" applyFont="1" applyFill="1" applyBorder="1" applyAlignment="1">
      <alignment horizontal="center" vertical="center" wrapText="1"/>
    </xf>
    <xf numFmtId="182" fontId="3" fillId="0" borderId="9" xfId="0" applyNumberFormat="1" applyFont="1" applyFill="1" applyBorder="1" applyAlignment="1">
      <alignment horizontal="center" vertical="center" wrapText="1"/>
    </xf>
    <xf numFmtId="184" fontId="3" fillId="0" borderId="10" xfId="1" applyNumberFormat="1" applyFont="1" applyFill="1" applyBorder="1" applyAlignment="1">
      <alignment horizontal="right" vertical="center" wrapText="1"/>
    </xf>
    <xf numFmtId="184" fontId="3" fillId="0" borderId="11" xfId="1" applyNumberFormat="1" applyFont="1" applyFill="1" applyBorder="1" applyAlignment="1">
      <alignment horizontal="right" vertical="center" wrapText="1"/>
    </xf>
    <xf numFmtId="184" fontId="1" fillId="2" borderId="10" xfId="0" applyNumberFormat="1" applyFont="1" applyFill="1" applyBorder="1" applyAlignment="1">
      <alignment horizontal="center" vertical="center" wrapText="1"/>
    </xf>
    <xf numFmtId="184" fontId="1" fillId="2" borderId="12" xfId="0" applyNumberFormat="1" applyFont="1" applyFill="1" applyBorder="1" applyAlignment="1">
      <alignment horizontal="center" vertical="center" wrapText="1"/>
    </xf>
    <xf numFmtId="184" fontId="1" fillId="2" borderId="11" xfId="0" applyNumberFormat="1" applyFont="1" applyFill="1" applyBorder="1" applyAlignment="1">
      <alignment horizontal="center" vertical="center" wrapText="1"/>
    </xf>
    <xf numFmtId="184" fontId="3" fillId="2" borderId="10" xfId="0" applyNumberFormat="1" applyFont="1" applyFill="1" applyBorder="1" applyAlignment="1">
      <alignment horizontal="center" vertical="center" wrapText="1"/>
    </xf>
    <xf numFmtId="184" fontId="3" fillId="2" borderId="12" xfId="0" applyNumberFormat="1" applyFont="1" applyFill="1" applyBorder="1" applyAlignment="1">
      <alignment horizontal="center" vertical="center" wrapText="1"/>
    </xf>
    <xf numFmtId="184" fontId="3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 wrapText="1"/>
    </xf>
    <xf numFmtId="183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181" fontId="3" fillId="0" borderId="10" xfId="0" applyNumberFormat="1" applyFont="1" applyFill="1" applyBorder="1" applyAlignment="1">
      <alignment horizontal="center" vertical="center" wrapText="1"/>
    </xf>
    <xf numFmtId="181" fontId="3" fillId="0" borderId="11" xfId="0" applyNumberFormat="1" applyFont="1" applyFill="1" applyBorder="1" applyAlignment="1">
      <alignment horizontal="center" vertical="center" wrapText="1"/>
    </xf>
    <xf numFmtId="183" fontId="3" fillId="0" borderId="10" xfId="0" applyNumberFormat="1" applyFont="1" applyFill="1" applyBorder="1" applyAlignment="1">
      <alignment horizontal="center" vertical="center" wrapText="1"/>
    </xf>
    <xf numFmtId="183" fontId="3" fillId="0" borderId="1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81" fontId="3" fillId="0" borderId="1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181" fontId="1" fillId="0" borderId="9" xfId="0" applyNumberFormat="1" applyFont="1" applyFill="1" applyBorder="1" applyAlignment="1">
      <alignment horizontal="center" vertical="center" wrapText="1"/>
    </xf>
    <xf numFmtId="182" fontId="3" fillId="2" borderId="10" xfId="0" applyNumberFormat="1" applyFont="1" applyFill="1" applyBorder="1" applyAlignment="1">
      <alignment horizontal="center" vertical="center" wrapText="1"/>
    </xf>
    <xf numFmtId="182" fontId="3" fillId="2" borderId="1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 shrinkToFit="1"/>
    </xf>
    <xf numFmtId="0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184" fontId="3" fillId="0" borderId="10" xfId="0" applyNumberFormat="1" applyFont="1" applyFill="1" applyBorder="1" applyAlignment="1">
      <alignment horizontal="center" vertical="center" wrapText="1"/>
    </xf>
    <xf numFmtId="184" fontId="3" fillId="0" borderId="12" xfId="0" applyNumberFormat="1" applyFont="1" applyFill="1" applyBorder="1" applyAlignment="1">
      <alignment horizontal="center" vertical="center" wrapText="1"/>
    </xf>
    <xf numFmtId="184" fontId="3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 shrinkToFi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0" borderId="11" xfId="0" applyFont="1" applyFill="1" applyBorder="1" applyAlignment="1">
      <alignment horizontal="left" vertical="center" wrapText="1" shrinkToFit="1"/>
    </xf>
    <xf numFmtId="182" fontId="1" fillId="0" borderId="10" xfId="0" applyNumberFormat="1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182" fontId="1" fillId="0" borderId="11" xfId="0" applyNumberFormat="1" applyFont="1" applyFill="1" applyBorder="1" applyAlignment="1">
      <alignment horizontal="center" vertical="center" wrapText="1"/>
    </xf>
    <xf numFmtId="184" fontId="1" fillId="0" borderId="10" xfId="0" applyNumberFormat="1" applyFont="1" applyFill="1" applyBorder="1" applyAlignment="1">
      <alignment horizontal="center" vertical="center" wrapText="1"/>
    </xf>
    <xf numFmtId="184" fontId="1" fillId="0" borderId="12" xfId="0" applyNumberFormat="1" applyFont="1" applyFill="1" applyBorder="1" applyAlignment="1">
      <alignment horizontal="center" vertical="center" wrapText="1"/>
    </xf>
    <xf numFmtId="184" fontId="1" fillId="0" borderId="1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81" fontId="4" fillId="0" borderId="10" xfId="0" applyNumberFormat="1" applyFont="1" applyFill="1" applyBorder="1" applyAlignment="1">
      <alignment horizontal="center" vertical="center" wrapText="1" shrinkToFit="1"/>
    </xf>
    <xf numFmtId="181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181" fontId="3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 shrinkToFit="1"/>
    </xf>
    <xf numFmtId="0" fontId="1" fillId="0" borderId="10" xfId="0" applyNumberFormat="1" applyFont="1" applyFill="1" applyBorder="1" applyAlignment="1">
      <alignment horizontal="left" vertical="center" wrapText="1" shrinkToFit="1"/>
    </xf>
    <xf numFmtId="0" fontId="1" fillId="0" borderId="12" xfId="0" applyNumberFormat="1" applyFont="1" applyFill="1" applyBorder="1" applyAlignment="1">
      <alignment horizontal="left" vertical="center" wrapText="1" shrinkToFit="1"/>
    </xf>
    <xf numFmtId="0" fontId="1" fillId="0" borderId="11" xfId="0" applyNumberFormat="1" applyFont="1" applyFill="1" applyBorder="1" applyAlignment="1">
      <alignment horizontal="left" vertical="center" wrapText="1" shrinkToFit="1"/>
    </xf>
    <xf numFmtId="0" fontId="3" fillId="0" borderId="10" xfId="0" applyNumberFormat="1" applyFont="1" applyFill="1" applyBorder="1" applyAlignment="1">
      <alignment horizontal="left" vertical="center" wrapText="1" shrinkToFit="1"/>
    </xf>
    <xf numFmtId="0" fontId="3" fillId="0" borderId="12" xfId="0" applyNumberFormat="1" applyFont="1" applyFill="1" applyBorder="1" applyAlignment="1">
      <alignment horizontal="left" vertical="center" wrapText="1" shrinkToFit="1"/>
    </xf>
    <xf numFmtId="0" fontId="3" fillId="0" borderId="11" xfId="0" applyNumberFormat="1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right" vertic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181" fontId="3" fillId="0" borderId="9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82" fontId="1" fillId="2" borderId="9" xfId="0" applyNumberFormat="1" applyFont="1" applyFill="1" applyBorder="1" applyAlignment="1">
      <alignment horizontal="center" vertical="center" wrapText="1"/>
    </xf>
    <xf numFmtId="181" fontId="1" fillId="0" borderId="9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</cellXfs>
  <cellStyles count="354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nput" xfId="112"/>
    <cellStyle name="Level0" xfId="113"/>
    <cellStyle name="Level0 10" xfId="114"/>
    <cellStyle name="Level0 2" xfId="115"/>
    <cellStyle name="Level0 2 2" xfId="116"/>
    <cellStyle name="Level0 3" xfId="117"/>
    <cellStyle name="Level0 3 2" xfId="118"/>
    <cellStyle name="Level0 4" xfId="119"/>
    <cellStyle name="Level0 4 2" xfId="120"/>
    <cellStyle name="Level0 5" xfId="121"/>
    <cellStyle name="Level0 6" xfId="122"/>
    <cellStyle name="Level0 7" xfId="123"/>
    <cellStyle name="Level0 7 2" xfId="124"/>
    <cellStyle name="Level0 7 3" xfId="125"/>
    <cellStyle name="Level0 8" xfId="126"/>
    <cellStyle name="Level0 8 2" xfId="127"/>
    <cellStyle name="Level0 8 3" xfId="128"/>
    <cellStyle name="Level0 9" xfId="129"/>
    <cellStyle name="Level0 9 2" xfId="130"/>
    <cellStyle name="Level0 9 3" xfId="131"/>
    <cellStyle name="Level0_Zvit rux-koshtiv 2010 Департамент " xfId="132"/>
    <cellStyle name="Level1" xfId="133"/>
    <cellStyle name="Level1 2" xfId="134"/>
    <cellStyle name="Level1-Numbers" xfId="135"/>
    <cellStyle name="Level1-Numbers 2" xfId="136"/>
    <cellStyle name="Level1-Numbers-Hide" xfId="137"/>
    <cellStyle name="Level2" xfId="138"/>
    <cellStyle name="Level2 2" xfId="139"/>
    <cellStyle name="Level2-Hide" xfId="140"/>
    <cellStyle name="Level2-Hide 2" xfId="141"/>
    <cellStyle name="Level2-Numbers" xfId="142"/>
    <cellStyle name="Level2-Numbers 2" xfId="143"/>
    <cellStyle name="Level2-Numbers-Hide" xfId="144"/>
    <cellStyle name="Level3" xfId="145"/>
    <cellStyle name="Level3 2" xfId="146"/>
    <cellStyle name="Level3 3" xfId="147"/>
    <cellStyle name="Level3_План департамент_2010_1207" xfId="148"/>
    <cellStyle name="Level3-Hide" xfId="149"/>
    <cellStyle name="Level3-Hide 2" xfId="150"/>
    <cellStyle name="Level3-Numbers" xfId="151"/>
    <cellStyle name="Level3-Numbers 2" xfId="152"/>
    <cellStyle name="Level3-Numbers 3" xfId="153"/>
    <cellStyle name="Level3-Numbers_План департамент_2010_1207" xfId="154"/>
    <cellStyle name="Level3-Numbers-Hide" xfId="155"/>
    <cellStyle name="Level4" xfId="156"/>
    <cellStyle name="Level4 2" xfId="157"/>
    <cellStyle name="Level4-Hide" xfId="158"/>
    <cellStyle name="Level4-Hide 2" xfId="159"/>
    <cellStyle name="Level4-Numbers" xfId="160"/>
    <cellStyle name="Level4-Numbers 2" xfId="161"/>
    <cellStyle name="Level4-Numbers-Hide" xfId="162"/>
    <cellStyle name="Level5" xfId="163"/>
    <cellStyle name="Level5 2" xfId="164"/>
    <cellStyle name="Level5-Hide" xfId="165"/>
    <cellStyle name="Level5-Hide 2" xfId="166"/>
    <cellStyle name="Level5-Numbers" xfId="167"/>
    <cellStyle name="Level5-Numbers 2" xfId="168"/>
    <cellStyle name="Level5-Numbers-Hide" xfId="169"/>
    <cellStyle name="Level6" xfId="170"/>
    <cellStyle name="Level6 2" xfId="171"/>
    <cellStyle name="Level6-Hide" xfId="172"/>
    <cellStyle name="Level6-Hide 2" xfId="173"/>
    <cellStyle name="Level6-Numbers" xfId="174"/>
    <cellStyle name="Level6-Numbers 2" xfId="175"/>
    <cellStyle name="Level7" xfId="176"/>
    <cellStyle name="Level7-Hide" xfId="177"/>
    <cellStyle name="Level7-Numbers" xfId="178"/>
    <cellStyle name="Linked Cell" xfId="179"/>
    <cellStyle name="Neutral" xfId="180"/>
    <cellStyle name="Normal 2" xfId="181"/>
    <cellStyle name="Normal_2005_03_15-Финансовый_БГ" xfId="182"/>
    <cellStyle name="Normal_GSE DCF_Model_31_07_09 final" xfId="183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38"/>
    <cellStyle name="Обычный 2 10" xfId="239"/>
    <cellStyle name="Обычный 2 11" xfId="240"/>
    <cellStyle name="Обычный 2 12" xfId="241"/>
    <cellStyle name="Обычный 2 13" xfId="242"/>
    <cellStyle name="Обычный 2 14" xfId="243"/>
    <cellStyle name="Обычный 2 15" xfId="244"/>
    <cellStyle name="Обычный 2 16" xfId="245"/>
    <cellStyle name="Обычный 2 2" xfId="246"/>
    <cellStyle name="Обычный 2 2 2" xfId="247"/>
    <cellStyle name="Обычный 2 2 3" xfId="248"/>
    <cellStyle name="Обычный 2 2_Расшифровка прочих" xfId="249"/>
    <cellStyle name="Обычный 2 3" xfId="250"/>
    <cellStyle name="Обычный 2 4" xfId="251"/>
    <cellStyle name="Обычный 2 5" xfId="252"/>
    <cellStyle name="Обычный 2 6" xfId="253"/>
    <cellStyle name="Обычный 2 7" xfId="254"/>
    <cellStyle name="Обычный 2 8" xfId="255"/>
    <cellStyle name="Обычный 2 9" xfId="256"/>
    <cellStyle name="Обычный 2_2604-2010" xfId="257"/>
    <cellStyle name="Обычный 3" xfId="258"/>
    <cellStyle name="Обычный 3 10" xfId="259"/>
    <cellStyle name="Обычный 3 11" xfId="260"/>
    <cellStyle name="Обычный 3 12" xfId="261"/>
    <cellStyle name="Обычный 3 13" xfId="262"/>
    <cellStyle name="Обычный 3 14" xfId="263"/>
    <cellStyle name="Обычный 3 2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9" xfId="271"/>
    <cellStyle name="Обычный 3_Дефицит_7 млрд_0608_бс" xfId="272"/>
    <cellStyle name="Обычный 4" xfId="273"/>
    <cellStyle name="Обычный 5" xfId="274"/>
    <cellStyle name="Обычный 5 2" xfId="275"/>
    <cellStyle name="Обычный 6" xfId="276"/>
    <cellStyle name="Обычный 6 2" xfId="277"/>
    <cellStyle name="Обычный 6 3" xfId="278"/>
    <cellStyle name="Обычный 6 4" xfId="279"/>
    <cellStyle name="Обычный 6_Дефицит_7 млрд_0608_бс" xfId="280"/>
    <cellStyle name="Обычный 7" xfId="281"/>
    <cellStyle name="Обычный 7 2" xfId="282"/>
    <cellStyle name="Обычный 8" xfId="283"/>
    <cellStyle name="Обычный 9" xfId="284"/>
    <cellStyle name="Обычный 9 2" xfId="285"/>
    <cellStyle name="Плохой 2" xfId="286"/>
    <cellStyle name="Плохой 3" xfId="287"/>
    <cellStyle name="Пояснение 2" xfId="288"/>
    <cellStyle name="Пояснение 3" xfId="289"/>
    <cellStyle name="Примечание 2" xfId="290"/>
    <cellStyle name="Примечание 3" xfId="291"/>
    <cellStyle name="Процентный" xfId="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colors>
    <mruColors>
      <color rgb="FFFFFF99"/>
      <color rgb="FFFF9FC1"/>
      <color rgb="FFFF6699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L490"/>
  <sheetViews>
    <sheetView topLeftCell="A118" zoomScale="60" zoomScaleNormal="60" zoomScaleSheetLayoutView="65" workbookViewId="0">
      <selection activeCell="E160" sqref="E160"/>
    </sheetView>
  </sheetViews>
  <sheetFormatPr defaultColWidth="9.140625" defaultRowHeight="18.75"/>
  <cols>
    <col min="1" max="1" width="86.140625" style="52" customWidth="1"/>
    <col min="2" max="2" width="17.140625" style="17" customWidth="1"/>
    <col min="3" max="6" width="30.7109375" style="17" customWidth="1"/>
    <col min="7" max="7" width="25.7109375" style="17" customWidth="1"/>
    <col min="8" max="8" width="21.7109375" style="17" customWidth="1"/>
    <col min="9" max="9" width="10" style="52" customWidth="1"/>
    <col min="10" max="10" width="9.5703125" style="52" customWidth="1"/>
    <col min="11" max="16384" width="9.140625" style="52"/>
  </cols>
  <sheetData>
    <row r="1" spans="1:12" ht="93.75" customHeight="1">
      <c r="B1" s="63"/>
      <c r="C1" s="63"/>
      <c r="D1" s="63"/>
      <c r="E1" s="52"/>
      <c r="F1" s="230" t="s">
        <v>0</v>
      </c>
      <c r="G1" s="231"/>
      <c r="H1" s="231"/>
      <c r="I1" s="178"/>
      <c r="J1" s="178"/>
      <c r="K1" s="178"/>
      <c r="L1" s="178"/>
    </row>
    <row r="2" spans="1:12">
      <c r="B2" s="5"/>
      <c r="C2" s="5"/>
      <c r="D2" s="5"/>
      <c r="F2" s="151"/>
    </row>
    <row r="3" spans="1:12" ht="20.100000000000001" customHeight="1">
      <c r="A3" s="152"/>
      <c r="B3" s="232"/>
      <c r="C3" s="232"/>
      <c r="D3" s="232"/>
      <c r="E3" s="232"/>
      <c r="F3" s="153"/>
      <c r="G3" s="154" t="s">
        <v>1</v>
      </c>
      <c r="H3" s="23" t="s">
        <v>2</v>
      </c>
    </row>
    <row r="4" spans="1:12" ht="20.100000000000001" customHeight="1">
      <c r="A4" s="155" t="s">
        <v>3</v>
      </c>
      <c r="B4" s="232" t="s">
        <v>4</v>
      </c>
      <c r="C4" s="232"/>
      <c r="D4" s="232"/>
      <c r="E4" s="232"/>
      <c r="F4" s="156"/>
      <c r="G4" s="157" t="s">
        <v>5</v>
      </c>
      <c r="H4" s="23">
        <v>35865696</v>
      </c>
    </row>
    <row r="5" spans="1:12" ht="20.100000000000001" customHeight="1">
      <c r="A5" s="152" t="s">
        <v>6</v>
      </c>
      <c r="B5" s="232" t="s">
        <v>7</v>
      </c>
      <c r="C5" s="232"/>
      <c r="D5" s="232"/>
      <c r="E5" s="232"/>
      <c r="F5" s="153"/>
      <c r="G5" s="157" t="s">
        <v>8</v>
      </c>
      <c r="H5" s="23">
        <v>150</v>
      </c>
    </row>
    <row r="6" spans="1:12" ht="20.100000000000001" customHeight="1">
      <c r="A6" s="152" t="s">
        <v>9</v>
      </c>
      <c r="B6" s="232" t="s">
        <v>10</v>
      </c>
      <c r="C6" s="232"/>
      <c r="D6" s="232"/>
      <c r="E6" s="232"/>
      <c r="F6" s="153"/>
      <c r="G6" s="157" t="s">
        <v>11</v>
      </c>
      <c r="H6" s="23">
        <v>2110100000</v>
      </c>
    </row>
    <row r="7" spans="1:12" ht="20.100000000000001" customHeight="1">
      <c r="A7" s="155" t="s">
        <v>12</v>
      </c>
      <c r="B7" s="232"/>
      <c r="C7" s="232"/>
      <c r="D7" s="232"/>
      <c r="E7" s="232"/>
      <c r="F7" s="156"/>
      <c r="G7" s="157" t="s">
        <v>13</v>
      </c>
      <c r="H7" s="23"/>
    </row>
    <row r="8" spans="1:12" ht="20.100000000000001" customHeight="1">
      <c r="A8" s="155" t="s">
        <v>14</v>
      </c>
      <c r="B8" s="232"/>
      <c r="C8" s="232"/>
      <c r="D8" s="232"/>
      <c r="E8" s="232"/>
      <c r="F8" s="156"/>
      <c r="G8" s="157" t="s">
        <v>15</v>
      </c>
      <c r="H8" s="23"/>
    </row>
    <row r="9" spans="1:12" ht="20.100000000000001" customHeight="1">
      <c r="A9" s="155" t="s">
        <v>16</v>
      </c>
      <c r="B9" s="232" t="s">
        <v>17</v>
      </c>
      <c r="C9" s="232"/>
      <c r="D9" s="232"/>
      <c r="E9" s="232"/>
      <c r="F9" s="156"/>
      <c r="G9" s="157" t="s">
        <v>18</v>
      </c>
      <c r="H9" s="23" t="s">
        <v>19</v>
      </c>
    </row>
    <row r="10" spans="1:12" ht="20.100000000000001" customHeight="1">
      <c r="A10" s="155" t="s">
        <v>20</v>
      </c>
      <c r="B10" s="232"/>
      <c r="C10" s="232"/>
      <c r="D10" s="232"/>
      <c r="E10" s="232"/>
      <c r="F10" s="232" t="s">
        <v>21</v>
      </c>
      <c r="G10" s="233"/>
      <c r="H10" s="14" t="s">
        <v>22</v>
      </c>
    </row>
    <row r="11" spans="1:12" ht="20.100000000000001" customHeight="1">
      <c r="A11" s="155" t="s">
        <v>23</v>
      </c>
      <c r="B11" s="232"/>
      <c r="C11" s="232"/>
      <c r="D11" s="232"/>
      <c r="E11" s="232"/>
      <c r="F11" s="232" t="s">
        <v>24</v>
      </c>
      <c r="G11" s="234"/>
      <c r="H11" s="158"/>
    </row>
    <row r="12" spans="1:12" ht="20.100000000000001" customHeight="1">
      <c r="A12" s="155" t="s">
        <v>25</v>
      </c>
      <c r="B12" s="232"/>
      <c r="C12" s="232"/>
      <c r="D12" s="232"/>
      <c r="E12" s="232"/>
      <c r="F12" s="159"/>
      <c r="G12" s="160"/>
      <c r="H12" s="160"/>
    </row>
    <row r="13" spans="1:12" ht="20.100000000000001" customHeight="1">
      <c r="A13" s="152" t="s">
        <v>26</v>
      </c>
      <c r="B13" s="232"/>
      <c r="C13" s="232"/>
      <c r="D13" s="232"/>
      <c r="E13" s="232"/>
      <c r="F13" s="161"/>
      <c r="G13" s="162"/>
      <c r="H13" s="162"/>
    </row>
    <row r="14" spans="1:12" ht="20.100000000000001" customHeight="1">
      <c r="A14" s="155" t="s">
        <v>27</v>
      </c>
      <c r="B14" s="232"/>
      <c r="C14" s="232"/>
      <c r="D14" s="232"/>
      <c r="E14" s="232"/>
      <c r="F14" s="159"/>
      <c r="G14" s="160"/>
      <c r="H14" s="160"/>
    </row>
    <row r="15" spans="1:12" ht="20.100000000000001" customHeight="1">
      <c r="A15" s="152" t="s">
        <v>28</v>
      </c>
      <c r="B15" s="232"/>
      <c r="C15" s="232"/>
      <c r="D15" s="232"/>
      <c r="E15" s="232"/>
      <c r="F15" s="161"/>
      <c r="G15" s="162"/>
      <c r="H15" s="162"/>
    </row>
    <row r="16" spans="1:12" ht="19.5" customHeight="1">
      <c r="A16" s="88"/>
      <c r="B16" s="52"/>
      <c r="C16" s="52"/>
      <c r="D16" s="52"/>
      <c r="E16" s="52"/>
      <c r="F16" s="163"/>
      <c r="G16" s="52"/>
      <c r="H16" s="52"/>
    </row>
    <row r="17" spans="1:8" ht="19.5" customHeight="1">
      <c r="A17" s="235" t="s">
        <v>29</v>
      </c>
      <c r="B17" s="235"/>
      <c r="C17" s="235"/>
      <c r="D17" s="235"/>
      <c r="E17" s="235"/>
      <c r="F17" s="235"/>
      <c r="G17" s="235"/>
      <c r="H17" s="235"/>
    </row>
    <row r="18" spans="1:8">
      <c r="A18" s="235" t="s">
        <v>30</v>
      </c>
      <c r="B18" s="235"/>
      <c r="C18" s="235"/>
      <c r="D18" s="235"/>
      <c r="E18" s="235"/>
      <c r="F18" s="235"/>
      <c r="G18" s="235"/>
      <c r="H18" s="235"/>
    </row>
    <row r="19" spans="1:8">
      <c r="A19" s="235" t="s">
        <v>31</v>
      </c>
      <c r="B19" s="235"/>
      <c r="C19" s="235"/>
      <c r="D19" s="235"/>
      <c r="E19" s="235"/>
      <c r="F19" s="235"/>
      <c r="G19" s="235"/>
      <c r="H19" s="235"/>
    </row>
    <row r="20" spans="1:8">
      <c r="A20" s="236" t="s">
        <v>32</v>
      </c>
      <c r="B20" s="236"/>
      <c r="C20" s="236"/>
      <c r="D20" s="236"/>
      <c r="E20" s="236"/>
      <c r="F20" s="236"/>
      <c r="G20" s="236"/>
      <c r="H20" s="236"/>
    </row>
    <row r="21" spans="1:8" ht="9" customHeight="1">
      <c r="A21" s="65"/>
      <c r="B21" s="65"/>
      <c r="C21" s="65"/>
      <c r="D21" s="65"/>
      <c r="E21" s="65"/>
      <c r="F21" s="164"/>
      <c r="G21" s="65"/>
      <c r="H21" s="65"/>
    </row>
    <row r="22" spans="1:8">
      <c r="A22" s="235" t="s">
        <v>33</v>
      </c>
      <c r="B22" s="235"/>
      <c r="C22" s="235"/>
      <c r="D22" s="235"/>
      <c r="E22" s="235"/>
      <c r="F22" s="235"/>
      <c r="G22" s="235"/>
      <c r="H22" s="235"/>
    </row>
    <row r="23" spans="1:8" ht="12" customHeight="1">
      <c r="B23" s="130"/>
      <c r="C23" s="130"/>
      <c r="D23" s="130"/>
      <c r="E23" s="130"/>
      <c r="F23" s="131"/>
      <c r="G23" s="130"/>
      <c r="H23" s="130"/>
    </row>
    <row r="24" spans="1:8" ht="43.5" customHeight="1">
      <c r="A24" s="257" t="s">
        <v>34</v>
      </c>
      <c r="B24" s="237" t="s">
        <v>35</v>
      </c>
      <c r="C24" s="237" t="s">
        <v>36</v>
      </c>
      <c r="D24" s="237"/>
      <c r="E24" s="238" t="s">
        <v>37</v>
      </c>
      <c r="F24" s="238"/>
      <c r="G24" s="238"/>
      <c r="H24" s="238"/>
    </row>
    <row r="25" spans="1:8" ht="44.25" customHeight="1">
      <c r="A25" s="257"/>
      <c r="B25" s="237"/>
      <c r="C25" s="14" t="s">
        <v>38</v>
      </c>
      <c r="D25" s="14" t="s">
        <v>39</v>
      </c>
      <c r="E25" s="93" t="s">
        <v>40</v>
      </c>
      <c r="F25" s="93" t="s">
        <v>41</v>
      </c>
      <c r="G25" s="93" t="s">
        <v>42</v>
      </c>
      <c r="H25" s="93" t="s">
        <v>43</v>
      </c>
    </row>
    <row r="26" spans="1:8">
      <c r="A26" s="23">
        <v>1</v>
      </c>
      <c r="B26" s="14">
        <v>2</v>
      </c>
      <c r="C26" s="23">
        <v>3</v>
      </c>
      <c r="D26" s="14">
        <v>4</v>
      </c>
      <c r="E26" s="23">
        <v>5</v>
      </c>
      <c r="F26" s="14">
        <v>6</v>
      </c>
      <c r="G26" s="23">
        <v>7</v>
      </c>
      <c r="H26" s="14">
        <v>8</v>
      </c>
    </row>
    <row r="27" spans="1:8" s="54" customFormat="1">
      <c r="A27" s="239" t="s">
        <v>44</v>
      </c>
      <c r="B27" s="240"/>
      <c r="C27" s="240"/>
      <c r="D27" s="240"/>
      <c r="E27" s="240"/>
      <c r="F27" s="240"/>
      <c r="G27" s="240"/>
      <c r="H27" s="241"/>
    </row>
    <row r="28" spans="1:8" s="54" customFormat="1" ht="20.100000000000001" customHeight="1">
      <c r="A28" s="165" t="s">
        <v>45</v>
      </c>
      <c r="B28" s="70">
        <v>1000</v>
      </c>
      <c r="C28" s="166">
        <f>'I. Фін результат'!C7</f>
        <v>1121.0999999999999</v>
      </c>
      <c r="D28" s="166">
        <f>'I. Фін результат'!D7</f>
        <v>1404.9</v>
      </c>
      <c r="E28" s="166">
        <f>'I. Фін результат'!E7</f>
        <v>550</v>
      </c>
      <c r="F28" s="167">
        <f>'I. Фін результат'!F7</f>
        <v>506.1</v>
      </c>
      <c r="G28" s="166">
        <f>F28-E28</f>
        <v>-43.9</v>
      </c>
      <c r="H28" s="168">
        <f>(F28/E28)*100</f>
        <v>92.018181818181802</v>
      </c>
    </row>
    <row r="29" spans="1:8" s="54" customFormat="1" ht="20.100000000000001" customHeight="1">
      <c r="A29" s="169" t="s">
        <v>46</v>
      </c>
      <c r="B29" s="14">
        <v>1010</v>
      </c>
      <c r="C29" s="170">
        <f>'I. Фін результат'!C8</f>
        <v>-263</v>
      </c>
      <c r="D29" s="166">
        <f>'I. Фін результат'!D8</f>
        <v>-1187</v>
      </c>
      <c r="E29" s="166">
        <f>'I. Фін результат'!E8</f>
        <v>-170</v>
      </c>
      <c r="F29" s="167">
        <f>'I. Фін результат'!F8</f>
        <v>-659.7</v>
      </c>
      <c r="G29" s="97">
        <f>F29-E29</f>
        <v>-489.7</v>
      </c>
      <c r="H29" s="168">
        <f t="shared" ref="H29:H74" si="0">(F29/E29)*100</f>
        <v>388.058823529412</v>
      </c>
    </row>
    <row r="30" spans="1:8" s="54" customFormat="1" ht="20.100000000000001" customHeight="1">
      <c r="A30" s="171" t="s">
        <v>47</v>
      </c>
      <c r="B30" s="14">
        <v>1020</v>
      </c>
      <c r="C30" s="107">
        <f>SUM(C28:C29)</f>
        <v>858.1</v>
      </c>
      <c r="D30" s="107">
        <f>SUM(D28:D29)</f>
        <v>217.9</v>
      </c>
      <c r="E30" s="108">
        <f>SUM(E28:E29)</f>
        <v>380</v>
      </c>
      <c r="F30" s="108">
        <f>SUM(F28:F29)</f>
        <v>-153.6</v>
      </c>
      <c r="G30" s="95">
        <f t="shared" ref="G30:G74" si="1">F30-E30</f>
        <v>-533.6</v>
      </c>
      <c r="H30" s="172">
        <f t="shared" si="0"/>
        <v>-40.421052631579002</v>
      </c>
    </row>
    <row r="31" spans="1:8" s="54" customFormat="1" ht="20.100000000000001" customHeight="1">
      <c r="A31" s="169" t="s">
        <v>48</v>
      </c>
      <c r="B31" s="23">
        <v>1030</v>
      </c>
      <c r="C31" s="170">
        <f>'I. Фін результат'!C18</f>
        <v>-441</v>
      </c>
      <c r="D31" s="166">
        <f>'I. Фін результат'!D18</f>
        <v>-343</v>
      </c>
      <c r="E31" s="166">
        <f>'I. Фін результат'!E18</f>
        <v>-298</v>
      </c>
      <c r="F31" s="167">
        <f>'I. Фін результат'!F18</f>
        <v>-61.3</v>
      </c>
      <c r="G31" s="97">
        <f t="shared" si="1"/>
        <v>236.7</v>
      </c>
      <c r="H31" s="168">
        <f t="shared" si="0"/>
        <v>20.570469798657701</v>
      </c>
    </row>
    <row r="32" spans="1:8" s="54" customFormat="1" ht="20.100000000000001" customHeight="1">
      <c r="A32" s="56" t="s">
        <v>49</v>
      </c>
      <c r="B32" s="23">
        <v>1031</v>
      </c>
      <c r="C32" s="166">
        <f>'I. Фін результат'!C19</f>
        <v>0</v>
      </c>
      <c r="D32" s="166">
        <f>'I. Фін результат'!D19</f>
        <v>0</v>
      </c>
      <c r="E32" s="166">
        <f>'I. Фін результат'!E19</f>
        <v>0</v>
      </c>
      <c r="F32" s="167">
        <f>'I. Фін результат'!F19</f>
        <v>0</v>
      </c>
      <c r="G32" s="97">
        <f t="shared" si="1"/>
        <v>0</v>
      </c>
      <c r="H32" s="168" t="e">
        <f t="shared" si="0"/>
        <v>#DIV/0!</v>
      </c>
    </row>
    <row r="33" spans="1:8" s="54" customFormat="1" ht="20.100000000000001" customHeight="1">
      <c r="A33" s="56" t="s">
        <v>50</v>
      </c>
      <c r="B33" s="23">
        <v>1032</v>
      </c>
      <c r="C33" s="166">
        <f>'I. Фін результат'!C20</f>
        <v>0</v>
      </c>
      <c r="D33" s="166">
        <f>'I. Фін результат'!D20</f>
        <v>0</v>
      </c>
      <c r="E33" s="166">
        <f>'I. Фін результат'!E20</f>
        <v>0</v>
      </c>
      <c r="F33" s="167">
        <f>'I. Фін результат'!F20</f>
        <v>0</v>
      </c>
      <c r="G33" s="97">
        <f t="shared" si="1"/>
        <v>0</v>
      </c>
      <c r="H33" s="168" t="e">
        <f t="shared" si="0"/>
        <v>#DIV/0!</v>
      </c>
    </row>
    <row r="34" spans="1:8" s="54" customFormat="1" ht="20.100000000000001" customHeight="1">
      <c r="A34" s="56" t="s">
        <v>51</v>
      </c>
      <c r="B34" s="23">
        <v>1033</v>
      </c>
      <c r="C34" s="166">
        <f>'I. Фін результат'!C21</f>
        <v>0</v>
      </c>
      <c r="D34" s="166">
        <f>'I. Фін результат'!D21</f>
        <v>0</v>
      </c>
      <c r="E34" s="166">
        <f>'I. Фін результат'!E21</f>
        <v>0</v>
      </c>
      <c r="F34" s="167">
        <f>'I. Фін результат'!F21</f>
        <v>0</v>
      </c>
      <c r="G34" s="97">
        <f t="shared" si="1"/>
        <v>0</v>
      </c>
      <c r="H34" s="168" t="e">
        <f t="shared" si="0"/>
        <v>#DIV/0!</v>
      </c>
    </row>
    <row r="35" spans="1:8" s="54" customFormat="1" ht="20.100000000000001" customHeight="1">
      <c r="A35" s="56" t="s">
        <v>52</v>
      </c>
      <c r="B35" s="23">
        <v>1034</v>
      </c>
      <c r="C35" s="166">
        <f>'I. Фін результат'!C22</f>
        <v>0</v>
      </c>
      <c r="D35" s="166">
        <f>'I. Фін результат'!D22</f>
        <v>0</v>
      </c>
      <c r="E35" s="166">
        <f>'I. Фін результат'!E22</f>
        <v>0</v>
      </c>
      <c r="F35" s="167">
        <f>'I. Фін результат'!F22</f>
        <v>0</v>
      </c>
      <c r="G35" s="97">
        <f t="shared" si="1"/>
        <v>0</v>
      </c>
      <c r="H35" s="168" t="e">
        <f t="shared" si="0"/>
        <v>#DIV/0!</v>
      </c>
    </row>
    <row r="36" spans="1:8" s="54" customFormat="1" ht="20.100000000000001" customHeight="1">
      <c r="A36" s="56" t="s">
        <v>53</v>
      </c>
      <c r="B36" s="23">
        <v>1035</v>
      </c>
      <c r="C36" s="166">
        <f>'I. Фін результат'!C23</f>
        <v>0</v>
      </c>
      <c r="D36" s="166">
        <f>'I. Фін результат'!D23</f>
        <v>0</v>
      </c>
      <c r="E36" s="166">
        <f>'I. Фін результат'!E23</f>
        <v>0</v>
      </c>
      <c r="F36" s="167">
        <f>'I. Фін результат'!F23</f>
        <v>0</v>
      </c>
      <c r="G36" s="97">
        <f t="shared" si="1"/>
        <v>0</v>
      </c>
      <c r="H36" s="168" t="e">
        <f t="shared" si="0"/>
        <v>#DIV/0!</v>
      </c>
    </row>
    <row r="37" spans="1:8" s="54" customFormat="1" ht="20.100000000000001" customHeight="1">
      <c r="A37" s="169" t="s">
        <v>54</v>
      </c>
      <c r="B37" s="14">
        <v>1060</v>
      </c>
      <c r="C37" s="166">
        <f>'I. Фін результат'!C41</f>
        <v>0</v>
      </c>
      <c r="D37" s="166">
        <f>'I. Фін результат'!D41</f>
        <v>0</v>
      </c>
      <c r="E37" s="166">
        <f>'I. Фін результат'!E41</f>
        <v>0</v>
      </c>
      <c r="F37" s="167">
        <f>'I. Фін результат'!F41</f>
        <v>0</v>
      </c>
      <c r="G37" s="97">
        <f t="shared" si="1"/>
        <v>0</v>
      </c>
      <c r="H37" s="168" t="e">
        <f t="shared" si="0"/>
        <v>#DIV/0!</v>
      </c>
    </row>
    <row r="38" spans="1:8" s="54" customFormat="1" ht="20.100000000000001" customHeight="1">
      <c r="A38" s="56" t="s">
        <v>55</v>
      </c>
      <c r="B38" s="23">
        <v>1070</v>
      </c>
      <c r="C38" s="167">
        <f>'I. Фін результат'!C49</f>
        <v>0</v>
      </c>
      <c r="D38" s="166">
        <f>'I. Фін результат'!D49</f>
        <v>0</v>
      </c>
      <c r="E38" s="166">
        <f>'I. Фін результат'!E49</f>
        <v>0</v>
      </c>
      <c r="F38" s="167">
        <f>'I. Фін результат'!F49</f>
        <v>0</v>
      </c>
      <c r="G38" s="97">
        <f t="shared" si="1"/>
        <v>0</v>
      </c>
      <c r="H38" s="168" t="e">
        <f t="shared" si="0"/>
        <v>#DIV/0!</v>
      </c>
    </row>
    <row r="39" spans="1:8" s="54" customFormat="1" ht="20.100000000000001" customHeight="1">
      <c r="A39" s="56" t="s">
        <v>56</v>
      </c>
      <c r="B39" s="23">
        <v>1071</v>
      </c>
      <c r="C39" s="166">
        <f>'I. Фін результат'!C50</f>
        <v>0</v>
      </c>
      <c r="D39" s="166">
        <f>'I. Фін результат'!D50</f>
        <v>0</v>
      </c>
      <c r="E39" s="166">
        <f>'I. Фін результат'!E50</f>
        <v>0</v>
      </c>
      <c r="F39" s="167">
        <f>'I. Фін результат'!F50</f>
        <v>0</v>
      </c>
      <c r="G39" s="97">
        <f t="shared" si="1"/>
        <v>0</v>
      </c>
      <c r="H39" s="168" t="e">
        <f t="shared" si="0"/>
        <v>#DIV/0!</v>
      </c>
    </row>
    <row r="40" spans="1:8" s="54" customFormat="1" ht="20.100000000000001" customHeight="1">
      <c r="A40" s="56" t="s">
        <v>57</v>
      </c>
      <c r="B40" s="23">
        <v>1072</v>
      </c>
      <c r="C40" s="166">
        <f>'I. Фін результат'!C51</f>
        <v>0</v>
      </c>
      <c r="D40" s="166">
        <f>'I. Фін результат'!D51</f>
        <v>0</v>
      </c>
      <c r="E40" s="166">
        <f>'I. Фін результат'!E51</f>
        <v>0</v>
      </c>
      <c r="F40" s="167">
        <f>'I. Фін результат'!F51</f>
        <v>0</v>
      </c>
      <c r="G40" s="97">
        <f t="shared" si="1"/>
        <v>0</v>
      </c>
      <c r="H40" s="168" t="e">
        <f t="shared" si="0"/>
        <v>#DIV/0!</v>
      </c>
    </row>
    <row r="41" spans="1:8" s="54" customFormat="1" ht="20.100000000000001" customHeight="1">
      <c r="A41" s="137" t="s">
        <v>58</v>
      </c>
      <c r="B41" s="23">
        <v>1080</v>
      </c>
      <c r="C41" s="166">
        <f>'I. Фін результат'!C53</f>
        <v>0</v>
      </c>
      <c r="D41" s="166">
        <f>'I. Фін результат'!D53</f>
        <v>0</v>
      </c>
      <c r="E41" s="166">
        <f>'I. Фін результат'!E53</f>
        <v>0</v>
      </c>
      <c r="F41" s="167">
        <f>'I. Фін результат'!F53</f>
        <v>0</v>
      </c>
      <c r="G41" s="97">
        <f t="shared" si="1"/>
        <v>0</v>
      </c>
      <c r="H41" s="168" t="e">
        <f t="shared" si="0"/>
        <v>#DIV/0!</v>
      </c>
    </row>
    <row r="42" spans="1:8" s="54" customFormat="1" ht="20.100000000000001" customHeight="1">
      <c r="A42" s="56" t="s">
        <v>56</v>
      </c>
      <c r="B42" s="23">
        <v>1081</v>
      </c>
      <c r="C42" s="166">
        <f>'I. Фін результат'!C54</f>
        <v>0</v>
      </c>
      <c r="D42" s="166">
        <f>'I. Фін результат'!D54</f>
        <v>0</v>
      </c>
      <c r="E42" s="166">
        <f>'I. Фін результат'!E54</f>
        <v>0</v>
      </c>
      <c r="F42" s="167">
        <f>'I. Фін результат'!F54</f>
        <v>0</v>
      </c>
      <c r="G42" s="97">
        <f t="shared" si="1"/>
        <v>0</v>
      </c>
      <c r="H42" s="168" t="e">
        <f t="shared" si="0"/>
        <v>#DIV/0!</v>
      </c>
    </row>
    <row r="43" spans="1:8" s="54" customFormat="1" ht="20.100000000000001" customHeight="1">
      <c r="A43" s="56" t="s">
        <v>59</v>
      </c>
      <c r="B43" s="23">
        <v>1082</v>
      </c>
      <c r="C43" s="166">
        <f>'I. Фін результат'!C55</f>
        <v>0</v>
      </c>
      <c r="D43" s="166">
        <f>'I. Фін результат'!D55</f>
        <v>0</v>
      </c>
      <c r="E43" s="166">
        <f>'I. Фін результат'!E55</f>
        <v>0</v>
      </c>
      <c r="F43" s="167">
        <f>'I. Фін результат'!F55</f>
        <v>0</v>
      </c>
      <c r="G43" s="97">
        <f t="shared" si="1"/>
        <v>0</v>
      </c>
      <c r="H43" s="168" t="e">
        <f t="shared" si="0"/>
        <v>#DIV/0!</v>
      </c>
    </row>
    <row r="44" spans="1:8" s="54" customFormat="1" ht="20.100000000000001" customHeight="1">
      <c r="A44" s="55" t="s">
        <v>60</v>
      </c>
      <c r="B44" s="14">
        <v>1100</v>
      </c>
      <c r="C44" s="107">
        <f>SUM(C30,C31,C37,C38,C41)</f>
        <v>417.1</v>
      </c>
      <c r="D44" s="107">
        <f>SUM(D30,D31,D37,D38,D41)</f>
        <v>-125.1</v>
      </c>
      <c r="E44" s="107">
        <f>SUM(E30,E31,E37,E38,E41)</f>
        <v>82</v>
      </c>
      <c r="F44" s="108">
        <f>SUM(F30,F31,F37,F38,F41)</f>
        <v>-214.9</v>
      </c>
      <c r="G44" s="95">
        <f t="shared" si="1"/>
        <v>-296.89999999999998</v>
      </c>
      <c r="H44" s="172">
        <f t="shared" si="0"/>
        <v>-262.07317073170702</v>
      </c>
    </row>
    <row r="45" spans="1:8" s="54" customFormat="1" ht="20.100000000000001" customHeight="1">
      <c r="A45" s="173" t="s">
        <v>61</v>
      </c>
      <c r="B45" s="14">
        <v>1310</v>
      </c>
      <c r="C45" s="95">
        <f>'I. Фін результат'!C89</f>
        <v>476.6</v>
      </c>
      <c r="D45" s="95">
        <f>'I. Фін результат'!D89</f>
        <v>-65.099999999999895</v>
      </c>
      <c r="E45" s="95">
        <f>'I. Фін результат'!E89</f>
        <v>90</v>
      </c>
      <c r="F45" s="126">
        <f>'I. Фін результат'!F89</f>
        <v>-194.3</v>
      </c>
      <c r="G45" s="95">
        <f t="shared" si="1"/>
        <v>-284.3</v>
      </c>
      <c r="H45" s="172">
        <f t="shared" si="0"/>
        <v>-215.888888888889</v>
      </c>
    </row>
    <row r="46" spans="1:8" s="54" customFormat="1">
      <c r="A46" s="173" t="s">
        <v>62</v>
      </c>
      <c r="B46" s="14">
        <v>5010</v>
      </c>
      <c r="C46" s="174">
        <f>(C45/C28)*100</f>
        <v>42.511818749442497</v>
      </c>
      <c r="D46" s="174">
        <f>(D45/D28)*100</f>
        <v>-4.6337817638266001</v>
      </c>
      <c r="E46" s="175">
        <f>(E45/E28)*100</f>
        <v>16.363636363636399</v>
      </c>
      <c r="F46" s="175">
        <f>(F45/F28)*100</f>
        <v>-38.391622209049601</v>
      </c>
      <c r="G46" s="95">
        <f t="shared" si="1"/>
        <v>-54.755258572686003</v>
      </c>
      <c r="H46" s="172">
        <f t="shared" si="0"/>
        <v>-234.61546905530301</v>
      </c>
    </row>
    <row r="47" spans="1:8" s="54" customFormat="1" ht="20.100000000000001" customHeight="1">
      <c r="A47" s="56" t="s">
        <v>63</v>
      </c>
      <c r="B47" s="23">
        <v>1110</v>
      </c>
      <c r="C47" s="166">
        <f>'I. Фін результат'!C61</f>
        <v>0</v>
      </c>
      <c r="D47" s="166">
        <f>'I. Фін результат'!D61</f>
        <v>0</v>
      </c>
      <c r="E47" s="166">
        <f>'I. Фін результат'!E61</f>
        <v>0</v>
      </c>
      <c r="F47" s="167">
        <f>'I. Фін результат'!F61</f>
        <v>0</v>
      </c>
      <c r="G47" s="97">
        <f t="shared" si="1"/>
        <v>0</v>
      </c>
      <c r="H47" s="168" t="e">
        <f t="shared" si="0"/>
        <v>#DIV/0!</v>
      </c>
    </row>
    <row r="48" spans="1:8" s="54" customFormat="1">
      <c r="A48" s="56" t="s">
        <v>64</v>
      </c>
      <c r="B48" s="23">
        <v>1120</v>
      </c>
      <c r="C48" s="166">
        <f>'I. Фін результат'!C62</f>
        <v>0</v>
      </c>
      <c r="D48" s="166">
        <f>'I. Фін результат'!D62</f>
        <v>0</v>
      </c>
      <c r="E48" s="166">
        <f>'I. Фін результат'!E62</f>
        <v>0</v>
      </c>
      <c r="F48" s="167">
        <f>'I. Фін результат'!F62</f>
        <v>0</v>
      </c>
      <c r="G48" s="97">
        <f t="shared" si="1"/>
        <v>0</v>
      </c>
      <c r="H48" s="168" t="e">
        <f t="shared" si="0"/>
        <v>#DIV/0!</v>
      </c>
    </row>
    <row r="49" spans="1:8" s="54" customFormat="1" ht="20.100000000000001" customHeight="1">
      <c r="A49" s="56" t="s">
        <v>65</v>
      </c>
      <c r="B49" s="23">
        <v>1130</v>
      </c>
      <c r="C49" s="166">
        <f>'I. Фін результат'!C63</f>
        <v>0</v>
      </c>
      <c r="D49" s="166">
        <f>'I. Фін результат'!D63</f>
        <v>0</v>
      </c>
      <c r="E49" s="166">
        <f>'I. Фін результат'!E63</f>
        <v>0</v>
      </c>
      <c r="F49" s="167">
        <f>'I. Фін результат'!F63</f>
        <v>0</v>
      </c>
      <c r="G49" s="97">
        <f t="shared" si="1"/>
        <v>0</v>
      </c>
      <c r="H49" s="168" t="e">
        <f t="shared" si="0"/>
        <v>#DIV/0!</v>
      </c>
    </row>
    <row r="50" spans="1:8" s="54" customFormat="1" ht="20.100000000000001" customHeight="1">
      <c r="A50" s="56" t="s">
        <v>66</v>
      </c>
      <c r="B50" s="23">
        <v>1140</v>
      </c>
      <c r="C50" s="166">
        <f>'I. Фін результат'!C64</f>
        <v>0</v>
      </c>
      <c r="D50" s="166">
        <f>'I. Фін результат'!D64</f>
        <v>0</v>
      </c>
      <c r="E50" s="166">
        <f>'I. Фін результат'!E64</f>
        <v>0</v>
      </c>
      <c r="F50" s="167">
        <f>'I. Фін результат'!F64</f>
        <v>0</v>
      </c>
      <c r="G50" s="97">
        <f t="shared" si="1"/>
        <v>0</v>
      </c>
      <c r="H50" s="168" t="e">
        <f t="shared" si="0"/>
        <v>#DIV/0!</v>
      </c>
    </row>
    <row r="51" spans="1:8" s="54" customFormat="1" ht="20.100000000000001" customHeight="1">
      <c r="A51" s="56" t="s">
        <v>67</v>
      </c>
      <c r="B51" s="23">
        <v>1150</v>
      </c>
      <c r="C51" s="167">
        <f>'I. Фін результат'!C65</f>
        <v>4680.8999999999996</v>
      </c>
      <c r="D51" s="166">
        <f>'I. Фін результат'!D65</f>
        <v>5798.9</v>
      </c>
      <c r="E51" s="166">
        <f>'I. Фін результат'!E65</f>
        <v>3410</v>
      </c>
      <c r="F51" s="166">
        <f>'I. Фін результат'!F65</f>
        <v>1542.8</v>
      </c>
      <c r="G51" s="97">
        <f t="shared" si="1"/>
        <v>-1867.2</v>
      </c>
      <c r="H51" s="168">
        <f t="shared" si="0"/>
        <v>45.243401759530798</v>
      </c>
    </row>
    <row r="52" spans="1:8" s="54" customFormat="1" ht="20.100000000000001" customHeight="1">
      <c r="A52" s="56" t="s">
        <v>56</v>
      </c>
      <c r="B52" s="23">
        <v>1151</v>
      </c>
      <c r="C52" s="166">
        <f>'I. Фін результат'!C66</f>
        <v>0</v>
      </c>
      <c r="D52" s="166">
        <f>'I. Фін результат'!D66</f>
        <v>0</v>
      </c>
      <c r="E52" s="166">
        <f>'I. Фін результат'!E66</f>
        <v>0</v>
      </c>
      <c r="F52" s="167">
        <f>'I. Фін результат'!F66</f>
        <v>0</v>
      </c>
      <c r="G52" s="97">
        <f t="shared" si="1"/>
        <v>0</v>
      </c>
      <c r="H52" s="168" t="e">
        <f t="shared" si="0"/>
        <v>#DIV/0!</v>
      </c>
    </row>
    <row r="53" spans="1:8" s="54" customFormat="1" ht="20.100000000000001" customHeight="1">
      <c r="A53" s="56" t="s">
        <v>68</v>
      </c>
      <c r="B53" s="23">
        <v>1160</v>
      </c>
      <c r="C53" s="167">
        <f>'I. Фін результат'!C68</f>
        <v>-4680.8999999999996</v>
      </c>
      <c r="D53" s="166">
        <f>'I. Фін результат'!D68</f>
        <v>-5798.9</v>
      </c>
      <c r="E53" s="166">
        <f>'I. Фін результат'!E68</f>
        <v>-3410</v>
      </c>
      <c r="F53" s="166">
        <f>'I. Фін результат'!F68</f>
        <v>-1542.8</v>
      </c>
      <c r="G53" s="97">
        <f t="shared" si="1"/>
        <v>1867.2</v>
      </c>
      <c r="H53" s="168">
        <f t="shared" si="0"/>
        <v>45.243401759530798</v>
      </c>
    </row>
    <row r="54" spans="1:8" s="54" customFormat="1" ht="20.100000000000001" customHeight="1">
      <c r="A54" s="56" t="s">
        <v>56</v>
      </c>
      <c r="B54" s="23">
        <v>1161</v>
      </c>
      <c r="C54" s="166">
        <f>'I. Фін результат'!C69</f>
        <v>0</v>
      </c>
      <c r="D54" s="166">
        <f>'I. Фін результат'!D69</f>
        <v>0</v>
      </c>
      <c r="E54" s="166">
        <f>'I. Фін результат'!E69</f>
        <v>0</v>
      </c>
      <c r="F54" s="167">
        <f>'I. Фін результат'!F69</f>
        <v>0</v>
      </c>
      <c r="G54" s="97">
        <f t="shared" si="1"/>
        <v>0</v>
      </c>
      <c r="H54" s="168" t="e">
        <f t="shared" si="0"/>
        <v>#DIV/0!</v>
      </c>
    </row>
    <row r="55" spans="1:8" s="54" customFormat="1" ht="20.100000000000001" customHeight="1">
      <c r="A55" s="173" t="s">
        <v>69</v>
      </c>
      <c r="B55" s="25">
        <v>1170</v>
      </c>
      <c r="C55" s="108">
        <f>SUM(C44,C47:C51,C53)</f>
        <v>417.1</v>
      </c>
      <c r="D55" s="108">
        <f>SUM(D44,D47:D51,D53)</f>
        <v>-125.1</v>
      </c>
      <c r="E55" s="108">
        <f>SUM(E44,E47:E51,E53)</f>
        <v>82</v>
      </c>
      <c r="F55" s="108">
        <f>SUM(F44,F47:F51,F53)</f>
        <v>-214.9</v>
      </c>
      <c r="G55" s="95">
        <f t="shared" si="1"/>
        <v>-296.89999999999998</v>
      </c>
      <c r="H55" s="172">
        <f t="shared" si="0"/>
        <v>-262.07317073170702</v>
      </c>
    </row>
    <row r="56" spans="1:8" s="54" customFormat="1" ht="20.100000000000001" customHeight="1">
      <c r="A56" s="56" t="s">
        <v>70</v>
      </c>
      <c r="B56" s="14">
        <v>1180</v>
      </c>
      <c r="C56" s="166">
        <f>'I. Фін результат'!C72</f>
        <v>0</v>
      </c>
      <c r="D56" s="166">
        <f>'I. Фін результат'!D72</f>
        <v>0</v>
      </c>
      <c r="E56" s="166">
        <f>'I. Фін результат'!E72</f>
        <v>0</v>
      </c>
      <c r="F56" s="167">
        <f>'I. Фін результат'!F72</f>
        <v>0</v>
      </c>
      <c r="G56" s="97">
        <f t="shared" si="1"/>
        <v>0</v>
      </c>
      <c r="H56" s="168" t="e">
        <f t="shared" si="0"/>
        <v>#DIV/0!</v>
      </c>
    </row>
    <row r="57" spans="1:8" s="54" customFormat="1" ht="20.100000000000001" customHeight="1">
      <c r="A57" s="56" t="s">
        <v>71</v>
      </c>
      <c r="B57" s="14">
        <v>1181</v>
      </c>
      <c r="C57" s="166">
        <f>'I. Фін результат'!C73</f>
        <v>0</v>
      </c>
      <c r="D57" s="166">
        <f>'I. Фін результат'!D73</f>
        <v>0</v>
      </c>
      <c r="E57" s="166">
        <f>'I. Фін результат'!E73</f>
        <v>0</v>
      </c>
      <c r="F57" s="167">
        <f>'I. Фін результат'!F73</f>
        <v>0</v>
      </c>
      <c r="G57" s="97">
        <f t="shared" si="1"/>
        <v>0</v>
      </c>
      <c r="H57" s="168" t="e">
        <f t="shared" si="0"/>
        <v>#DIV/0!</v>
      </c>
    </row>
    <row r="58" spans="1:8" s="54" customFormat="1" ht="20.100000000000001" customHeight="1">
      <c r="A58" s="56" t="s">
        <v>72</v>
      </c>
      <c r="B58" s="23">
        <v>1190</v>
      </c>
      <c r="C58" s="166">
        <f>'I. Фін результат'!C74</f>
        <v>0</v>
      </c>
      <c r="D58" s="166">
        <f>'I. Фін результат'!D74</f>
        <v>0</v>
      </c>
      <c r="E58" s="166">
        <f>'I. Фін результат'!E74</f>
        <v>0</v>
      </c>
      <c r="F58" s="167">
        <f>'I. Фін результат'!F74</f>
        <v>0</v>
      </c>
      <c r="G58" s="97">
        <f t="shared" si="1"/>
        <v>0</v>
      </c>
      <c r="H58" s="168" t="e">
        <f t="shared" si="0"/>
        <v>#DIV/0!</v>
      </c>
    </row>
    <row r="59" spans="1:8" s="54" customFormat="1" ht="20.100000000000001" customHeight="1">
      <c r="A59" s="56" t="s">
        <v>73</v>
      </c>
      <c r="B59" s="23">
        <v>1191</v>
      </c>
      <c r="C59" s="176">
        <f>'I. Фін результат'!C75</f>
        <v>0</v>
      </c>
      <c r="D59" s="176">
        <f>'I. Фін результат'!D75</f>
        <v>0</v>
      </c>
      <c r="E59" s="176">
        <f>'I. Фін результат'!E75</f>
        <v>0</v>
      </c>
      <c r="F59" s="176">
        <f>'I. Фін результат'!F75</f>
        <v>0</v>
      </c>
      <c r="G59" s="97">
        <f t="shared" si="1"/>
        <v>0</v>
      </c>
      <c r="H59" s="168" t="e">
        <f t="shared" si="0"/>
        <v>#DIV/0!</v>
      </c>
    </row>
    <row r="60" spans="1:8" s="54" customFormat="1" ht="20.100000000000001" customHeight="1">
      <c r="A60" s="55" t="s">
        <v>74</v>
      </c>
      <c r="B60" s="23">
        <v>1200</v>
      </c>
      <c r="C60" s="108">
        <f>SUM(C55:C59)</f>
        <v>417.1</v>
      </c>
      <c r="D60" s="108">
        <f>SUM(D55:D59)</f>
        <v>-125.1</v>
      </c>
      <c r="E60" s="108">
        <f>SUM(E55:E59)</f>
        <v>82</v>
      </c>
      <c r="F60" s="108">
        <f>SUM(F55:F59)</f>
        <v>-214.9</v>
      </c>
      <c r="G60" s="95">
        <f t="shared" si="1"/>
        <v>-296.89999999999998</v>
      </c>
      <c r="H60" s="172">
        <f t="shared" si="0"/>
        <v>-262.07317073170702</v>
      </c>
    </row>
    <row r="61" spans="1:8" s="54" customFormat="1" ht="20.100000000000001" customHeight="1">
      <c r="A61" s="56" t="s">
        <v>75</v>
      </c>
      <c r="B61" s="23">
        <v>1201</v>
      </c>
      <c r="C61" s="166">
        <f>'I. Фін результат'!C77</f>
        <v>0</v>
      </c>
      <c r="D61" s="166">
        <f>'I. Фін результат'!D77</f>
        <v>0</v>
      </c>
      <c r="E61" s="166">
        <f>'I. Фін результат'!E77</f>
        <v>0</v>
      </c>
      <c r="F61" s="167">
        <f>'I. Фін результат'!F77</f>
        <v>0</v>
      </c>
      <c r="G61" s="97">
        <f t="shared" si="1"/>
        <v>0</v>
      </c>
      <c r="H61" s="168" t="e">
        <f t="shared" si="0"/>
        <v>#DIV/0!</v>
      </c>
    </row>
    <row r="62" spans="1:8" s="54" customFormat="1" ht="20.100000000000001" customHeight="1">
      <c r="A62" s="56" t="s">
        <v>76</v>
      </c>
      <c r="B62" s="23">
        <v>1202</v>
      </c>
      <c r="C62" s="166">
        <f>'I. Фін результат'!C78</f>
        <v>0</v>
      </c>
      <c r="D62" s="166">
        <f>'I. Фін результат'!D78</f>
        <v>0</v>
      </c>
      <c r="E62" s="166">
        <f>'I. Фін результат'!E78</f>
        <v>0</v>
      </c>
      <c r="F62" s="167">
        <f>'I. Фін результат'!F78</f>
        <v>0</v>
      </c>
      <c r="G62" s="97">
        <f t="shared" si="1"/>
        <v>0</v>
      </c>
      <c r="H62" s="168" t="e">
        <f t="shared" si="0"/>
        <v>#DIV/0!</v>
      </c>
    </row>
    <row r="63" spans="1:8" s="54" customFormat="1" ht="20.100000000000001" customHeight="1">
      <c r="A63" s="55" t="s">
        <v>77</v>
      </c>
      <c r="B63" s="23">
        <v>1210</v>
      </c>
      <c r="C63" s="140">
        <f>SUM(C28,C38,C47,C49,C51,C57,C58)</f>
        <v>5802</v>
      </c>
      <c r="D63" s="140">
        <f>SUM(D28,D38,D47,D49,D51,D57,D58)</f>
        <v>7203.8</v>
      </c>
      <c r="E63" s="140">
        <f>SUM(E28,E38,E47,E49,E51,E57,E58)</f>
        <v>3960</v>
      </c>
      <c r="F63" s="177">
        <f>SUM(F28,F38,F47,F49,F51,F57,F58)</f>
        <v>2048.9</v>
      </c>
      <c r="G63" s="95">
        <f t="shared" si="1"/>
        <v>-1911.1</v>
      </c>
      <c r="H63" s="172">
        <f t="shared" si="0"/>
        <v>51.739898989898997</v>
      </c>
    </row>
    <row r="64" spans="1:8" s="54" customFormat="1" ht="20.100000000000001" customHeight="1">
      <c r="A64" s="55" t="s">
        <v>78</v>
      </c>
      <c r="B64" s="23">
        <v>1220</v>
      </c>
      <c r="C64" s="177">
        <f>SUM(C29,C31,C37,C41,C48,C50,C53,C56,C59)</f>
        <v>-5384.9</v>
      </c>
      <c r="D64" s="140">
        <f>SUM(D29,D31,D37,D41,D48,D50,D53,D56,D59)</f>
        <v>-7328.9</v>
      </c>
      <c r="E64" s="140">
        <f>SUM(E29,E31,E37,E41,E48,E50,E53,E56,E59)</f>
        <v>-3878</v>
      </c>
      <c r="F64" s="177">
        <f>SUM(F29,F31,F37,F41,F48,F50,F53,F56,F59)</f>
        <v>-2263.8000000000002</v>
      </c>
      <c r="G64" s="95">
        <f t="shared" si="1"/>
        <v>1614.2</v>
      </c>
      <c r="H64" s="172">
        <f t="shared" si="0"/>
        <v>58.375451263537897</v>
      </c>
    </row>
    <row r="65" spans="1:8" s="54" customFormat="1" ht="20.100000000000001" customHeight="1">
      <c r="A65" s="56" t="s">
        <v>79</v>
      </c>
      <c r="B65" s="23">
        <v>1230</v>
      </c>
      <c r="C65" s="166"/>
      <c r="D65" s="166"/>
      <c r="E65" s="166"/>
      <c r="F65" s="167"/>
      <c r="G65" s="97">
        <f t="shared" si="1"/>
        <v>0</v>
      </c>
      <c r="H65" s="168" t="e">
        <f t="shared" si="0"/>
        <v>#DIV/0!</v>
      </c>
    </row>
    <row r="66" spans="1:8" s="54" customFormat="1" ht="20.100000000000001" customHeight="1">
      <c r="A66" s="55" t="s">
        <v>80</v>
      </c>
      <c r="B66" s="23"/>
      <c r="C66" s="179"/>
      <c r="D66" s="180"/>
      <c r="E66" s="180"/>
      <c r="F66" s="181"/>
      <c r="G66" s="97">
        <f t="shared" si="1"/>
        <v>0</v>
      </c>
      <c r="H66" s="168" t="e">
        <f t="shared" si="0"/>
        <v>#DIV/0!</v>
      </c>
    </row>
    <row r="67" spans="1:8" s="54" customFormat="1" ht="20.100000000000001" customHeight="1">
      <c r="A67" s="56" t="s">
        <v>81</v>
      </c>
      <c r="B67" s="23">
        <v>1400</v>
      </c>
      <c r="C67" s="166">
        <f>'I. Фін результат'!C91</f>
        <v>75.8</v>
      </c>
      <c r="D67" s="166">
        <f>'I. Фін результат'!D91</f>
        <v>53.7</v>
      </c>
      <c r="E67" s="166">
        <f>'I. Фін результат'!E91</f>
        <v>8</v>
      </c>
      <c r="F67" s="167">
        <f>'I. Фін результат'!F91</f>
        <v>34.4</v>
      </c>
      <c r="G67" s="97">
        <f t="shared" si="1"/>
        <v>26.4</v>
      </c>
      <c r="H67" s="168">
        <f t="shared" si="0"/>
        <v>430</v>
      </c>
    </row>
    <row r="68" spans="1:8" s="54" customFormat="1" ht="20.100000000000001" customHeight="1">
      <c r="A68" s="56" t="s">
        <v>82</v>
      </c>
      <c r="B68" s="144">
        <v>1401</v>
      </c>
      <c r="C68" s="166">
        <f>'I. Фін результат'!C92</f>
        <v>0</v>
      </c>
      <c r="D68" s="166">
        <f>'I. Фін результат'!D92</f>
        <v>0</v>
      </c>
      <c r="E68" s="166">
        <f>'I. Фін результат'!E92</f>
        <v>0</v>
      </c>
      <c r="F68" s="167">
        <f>'I. Фін результат'!F92</f>
        <v>0</v>
      </c>
      <c r="G68" s="97">
        <f t="shared" si="1"/>
        <v>0</v>
      </c>
      <c r="H68" s="168" t="e">
        <f t="shared" si="0"/>
        <v>#DIV/0!</v>
      </c>
    </row>
    <row r="69" spans="1:8" s="54" customFormat="1" ht="20.100000000000001" customHeight="1">
      <c r="A69" s="56" t="s">
        <v>83</v>
      </c>
      <c r="B69" s="144">
        <v>1402</v>
      </c>
      <c r="C69" s="166">
        <f>'I. Фін результат'!C93</f>
        <v>31.4</v>
      </c>
      <c r="D69" s="166">
        <f>'I. Фін результат'!D93</f>
        <v>0</v>
      </c>
      <c r="E69" s="166">
        <f>'I. Фін результат'!E93</f>
        <v>8</v>
      </c>
      <c r="F69" s="167">
        <f>'I. Фін результат'!F93</f>
        <v>15.7</v>
      </c>
      <c r="G69" s="97">
        <f t="shared" si="1"/>
        <v>7.7</v>
      </c>
      <c r="H69" s="168">
        <f t="shared" si="0"/>
        <v>196.25</v>
      </c>
    </row>
    <row r="70" spans="1:8" s="54" customFormat="1" ht="20.100000000000001" customHeight="1">
      <c r="A70" s="56" t="s">
        <v>84</v>
      </c>
      <c r="B70" s="144">
        <v>1410</v>
      </c>
      <c r="C70" s="166">
        <f>'I. Фін результат'!C94</f>
        <v>4058.1</v>
      </c>
      <c r="D70" s="166">
        <f>'I. Фін результат'!D94</f>
        <v>5614.8</v>
      </c>
      <c r="E70" s="166">
        <f>'I. Фін результат'!E94</f>
        <v>1625</v>
      </c>
      <c r="F70" s="167">
        <f>'I. Фін результат'!F94</f>
        <v>1738.6</v>
      </c>
      <c r="G70" s="97">
        <f t="shared" si="1"/>
        <v>113.6</v>
      </c>
      <c r="H70" s="168">
        <f t="shared" si="0"/>
        <v>106.990769230769</v>
      </c>
    </row>
    <row r="71" spans="1:8" s="54" customFormat="1" ht="20.100000000000001" customHeight="1">
      <c r="A71" s="56" t="s">
        <v>85</v>
      </c>
      <c r="B71" s="144">
        <v>1420</v>
      </c>
      <c r="C71" s="166">
        <f>'I. Фін результат'!C95</f>
        <v>885.3</v>
      </c>
      <c r="D71" s="166">
        <f>'I. Фін результат'!D95</f>
        <v>1248.5</v>
      </c>
      <c r="E71" s="166">
        <f>'I. Фін результат'!E95</f>
        <v>325</v>
      </c>
      <c r="F71" s="167">
        <f>'I. Фін результат'!F95</f>
        <v>383.7</v>
      </c>
      <c r="G71" s="97">
        <f t="shared" si="1"/>
        <v>58.7</v>
      </c>
      <c r="H71" s="168">
        <f t="shared" si="0"/>
        <v>118.06153846153801</v>
      </c>
    </row>
    <row r="72" spans="1:8" s="54" customFormat="1" ht="20.100000000000001" customHeight="1">
      <c r="A72" s="56" t="s">
        <v>86</v>
      </c>
      <c r="B72" s="144">
        <v>1430</v>
      </c>
      <c r="C72" s="166">
        <f>'I. Фін результат'!C96</f>
        <v>59.5</v>
      </c>
      <c r="D72" s="166">
        <f>'I. Фін результат'!D96</f>
        <v>60</v>
      </c>
      <c r="E72" s="166">
        <f>'I. Фін результат'!E96</f>
        <v>8</v>
      </c>
      <c r="F72" s="167">
        <f>'I. Фін результат'!F96</f>
        <v>20.6</v>
      </c>
      <c r="G72" s="97">
        <f t="shared" si="1"/>
        <v>12.6</v>
      </c>
      <c r="H72" s="168">
        <f t="shared" si="0"/>
        <v>257.5</v>
      </c>
    </row>
    <row r="73" spans="1:8" s="54" customFormat="1" ht="20.100000000000001" customHeight="1">
      <c r="A73" s="56" t="s">
        <v>87</v>
      </c>
      <c r="B73" s="144">
        <v>1440</v>
      </c>
      <c r="C73" s="166">
        <f>'I. Фін результат'!C97</f>
        <v>306.3</v>
      </c>
      <c r="D73" s="166">
        <f>'I. Фін результат'!D97</f>
        <v>352.1</v>
      </c>
      <c r="E73" s="166">
        <f>'I. Фін результат'!E97</f>
        <v>236</v>
      </c>
      <c r="F73" s="167">
        <f>'I. Фін результат'!F97</f>
        <v>61</v>
      </c>
      <c r="G73" s="97">
        <f t="shared" si="1"/>
        <v>-175</v>
      </c>
      <c r="H73" s="168">
        <f t="shared" si="0"/>
        <v>25.847457627118601</v>
      </c>
    </row>
    <row r="74" spans="1:8" s="54" customFormat="1" ht="20.100000000000001" customHeight="1">
      <c r="A74" s="55" t="s">
        <v>88</v>
      </c>
      <c r="B74" s="144">
        <v>1450</v>
      </c>
      <c r="C74" s="107">
        <f>SUM(C67,C70,C71,C72,C73)</f>
        <v>5385</v>
      </c>
      <c r="D74" s="107">
        <f>SUM(D67,D70,D71,D72,D73)</f>
        <v>7329.1</v>
      </c>
      <c r="E74" s="107">
        <f>SUM(E67,E70,E71,E72,E73)</f>
        <v>2202</v>
      </c>
      <c r="F74" s="108">
        <f>SUM(F67,F70,F71,F72,F73)</f>
        <v>2238.3000000000002</v>
      </c>
      <c r="G74" s="95">
        <f t="shared" si="1"/>
        <v>36.299999999999699</v>
      </c>
      <c r="H74" s="172">
        <f t="shared" si="0"/>
        <v>101.64850136239799</v>
      </c>
    </row>
    <row r="75" spans="1:8" s="54" customFormat="1">
      <c r="A75" s="239" t="s">
        <v>89</v>
      </c>
      <c r="B75" s="240"/>
      <c r="C75" s="240"/>
      <c r="D75" s="240"/>
      <c r="E75" s="240"/>
      <c r="F75" s="240"/>
      <c r="G75" s="240"/>
      <c r="H75" s="241"/>
    </row>
    <row r="76" spans="1:8" s="54" customFormat="1">
      <c r="A76" s="242" t="s">
        <v>90</v>
      </c>
      <c r="B76" s="243"/>
      <c r="C76" s="243"/>
      <c r="D76" s="243"/>
      <c r="E76" s="243"/>
      <c r="F76" s="243"/>
      <c r="G76" s="243"/>
      <c r="H76" s="244"/>
    </row>
    <row r="77" spans="1:8" s="54" customFormat="1" ht="37.5" customHeight="1">
      <c r="A77" s="182" t="s">
        <v>91</v>
      </c>
      <c r="B77" s="92">
        <v>2000</v>
      </c>
      <c r="C77" s="167">
        <f>'ІІ. Розр. з бюджетом'!C7</f>
        <v>-1219.3</v>
      </c>
      <c r="D77" s="167">
        <f>'ІІ. Розр. з бюджетом'!D7</f>
        <v>-802.6</v>
      </c>
      <c r="E77" s="167">
        <f>'ІІ. Розр. з бюджетом'!E7</f>
        <v>-300</v>
      </c>
      <c r="F77" s="167">
        <f>'ІІ. Розр. з бюджетом'!F7</f>
        <v>-713</v>
      </c>
      <c r="G77" s="166">
        <f t="shared" ref="G77:G87" si="2">F77-E77</f>
        <v>-413</v>
      </c>
      <c r="H77" s="168">
        <f t="shared" ref="H77:H122" si="3">(F77/E77)*100</f>
        <v>237.666666666667</v>
      </c>
    </row>
    <row r="78" spans="1:8" s="54" customFormat="1" ht="39.75" customHeight="1">
      <c r="A78" s="124" t="s">
        <v>92</v>
      </c>
      <c r="B78" s="23">
        <v>2010</v>
      </c>
      <c r="C78" s="183">
        <f>SUM(C79:C80)</f>
        <v>0</v>
      </c>
      <c r="D78" s="183">
        <f>SUM(D79:D80)</f>
        <v>0</v>
      </c>
      <c r="E78" s="184">
        <f>SUM(E79:E80)</f>
        <v>0</v>
      </c>
      <c r="F78" s="184">
        <f>SUM(F79:F80)</f>
        <v>0</v>
      </c>
      <c r="G78" s="97">
        <f t="shared" si="2"/>
        <v>0</v>
      </c>
      <c r="H78" s="168" t="e">
        <f t="shared" si="3"/>
        <v>#DIV/0!</v>
      </c>
    </row>
    <row r="79" spans="1:8" s="54" customFormat="1" ht="37.5" customHeight="1">
      <c r="A79" s="56" t="s">
        <v>93</v>
      </c>
      <c r="B79" s="23">
        <v>2011</v>
      </c>
      <c r="C79" s="166" t="str">
        <f>'ІІ. Розр. з бюджетом'!C9</f>
        <v>(    )</v>
      </c>
      <c r="D79" s="166" t="str">
        <f>'ІІ. Розр. з бюджетом'!D9</f>
        <v>(    )</v>
      </c>
      <c r="E79" s="166">
        <f>'ІІ. Розр. з бюджетом'!E9</f>
        <v>0</v>
      </c>
      <c r="F79" s="167" t="str">
        <f>'ІІ. Розр. з бюджетом'!F9</f>
        <v>(    )</v>
      </c>
      <c r="G79" s="97" t="e">
        <f t="shared" si="2"/>
        <v>#VALUE!</v>
      </c>
      <c r="H79" s="168" t="e">
        <f t="shared" si="3"/>
        <v>#VALUE!</v>
      </c>
    </row>
    <row r="80" spans="1:8" s="54" customFormat="1" ht="39.75" customHeight="1">
      <c r="A80" s="56" t="s">
        <v>94</v>
      </c>
      <c r="B80" s="23">
        <v>2012</v>
      </c>
      <c r="C80" s="166" t="str">
        <f>'ІІ. Розр. з бюджетом'!C10</f>
        <v>(    )</v>
      </c>
      <c r="D80" s="166" t="str">
        <f>'ІІ. Розр. з бюджетом'!D10</f>
        <v>(    )</v>
      </c>
      <c r="E80" s="166" t="str">
        <f>'ІІ. Розр. з бюджетом'!E10</f>
        <v>(    )</v>
      </c>
      <c r="F80" s="167" t="str">
        <f>'ІІ. Розр. з бюджетом'!F10</f>
        <v>(    )</v>
      </c>
      <c r="G80" s="97" t="e">
        <f t="shared" si="2"/>
        <v>#VALUE!</v>
      </c>
      <c r="H80" s="168" t="e">
        <f t="shared" si="3"/>
        <v>#VALUE!</v>
      </c>
    </row>
    <row r="81" spans="1:8" s="54" customFormat="1">
      <c r="A81" s="56" t="s">
        <v>95</v>
      </c>
      <c r="B81" s="23" t="s">
        <v>96</v>
      </c>
      <c r="C81" s="166" t="str">
        <f>'ІІ. Розр. з бюджетом'!C11</f>
        <v>(    )</v>
      </c>
      <c r="D81" s="166" t="str">
        <f>'ІІ. Розр. з бюджетом'!D11</f>
        <v>(    )</v>
      </c>
      <c r="E81" s="166" t="str">
        <f>'ІІ. Розр. з бюджетом'!E11</f>
        <v>(    )</v>
      </c>
      <c r="F81" s="167" t="str">
        <f>'ІІ. Розр. з бюджетом'!F11</f>
        <v>(    )</v>
      </c>
      <c r="G81" s="185" t="e">
        <f t="shared" si="2"/>
        <v>#VALUE!</v>
      </c>
      <c r="H81" s="168" t="e">
        <f t="shared" si="3"/>
        <v>#VALUE!</v>
      </c>
    </row>
    <row r="82" spans="1:8" s="54" customFormat="1">
      <c r="A82" s="56" t="s">
        <v>97</v>
      </c>
      <c r="B82" s="23">
        <v>2020</v>
      </c>
      <c r="C82" s="166">
        <f>'ІІ. Розр. з бюджетом'!C12</f>
        <v>0</v>
      </c>
      <c r="D82" s="166">
        <f>'ІІ. Розр. з бюджетом'!D12</f>
        <v>0</v>
      </c>
      <c r="E82" s="166">
        <f>'ІІ. Розр. з бюджетом'!E12</f>
        <v>0</v>
      </c>
      <c r="F82" s="167">
        <f>'ІІ. Розр. з бюджетом'!F12</f>
        <v>0</v>
      </c>
      <c r="G82" s="97">
        <f t="shared" si="2"/>
        <v>0</v>
      </c>
      <c r="H82" s="168" t="e">
        <f t="shared" si="3"/>
        <v>#DIV/0!</v>
      </c>
    </row>
    <row r="83" spans="1:8" s="54" customFormat="1">
      <c r="A83" s="124" t="s">
        <v>98</v>
      </c>
      <c r="B83" s="23">
        <v>2030</v>
      </c>
      <c r="C83" s="166" t="str">
        <f>'ІІ. Розр. з бюджетом'!C13</f>
        <v>(    )</v>
      </c>
      <c r="D83" s="166" t="str">
        <f>'ІІ. Розр. з бюджетом'!D13</f>
        <v>(    )</v>
      </c>
      <c r="E83" s="166" t="str">
        <f>'ІІ. Розр. з бюджетом'!E13</f>
        <v>(    )</v>
      </c>
      <c r="F83" s="167" t="str">
        <f>'ІІ. Розр. з бюджетом'!F13</f>
        <v>(    )</v>
      </c>
      <c r="G83" s="97" t="e">
        <f t="shared" si="2"/>
        <v>#VALUE!</v>
      </c>
      <c r="H83" s="168" t="e">
        <f t="shared" si="3"/>
        <v>#VALUE!</v>
      </c>
    </row>
    <row r="84" spans="1:8" s="54" customFormat="1">
      <c r="A84" s="124" t="s">
        <v>99</v>
      </c>
      <c r="B84" s="23">
        <v>2040</v>
      </c>
      <c r="C84" s="166" t="str">
        <f>'ІІ. Розр. з бюджетом'!C15</f>
        <v>(    )</v>
      </c>
      <c r="D84" s="166" t="str">
        <f>'ІІ. Розр. з бюджетом'!D15</f>
        <v>(    )</v>
      </c>
      <c r="E84" s="166" t="str">
        <f>'ІІ. Розр. з бюджетом'!E15</f>
        <v>(    )</v>
      </c>
      <c r="F84" s="167" t="str">
        <f>'ІІ. Розр. з бюджетом'!F15</f>
        <v>(    )</v>
      </c>
      <c r="G84" s="97" t="e">
        <f t="shared" si="2"/>
        <v>#VALUE!</v>
      </c>
      <c r="H84" s="168" t="e">
        <f t="shared" si="3"/>
        <v>#VALUE!</v>
      </c>
    </row>
    <row r="85" spans="1:8" s="54" customFormat="1">
      <c r="A85" s="124" t="s">
        <v>100</v>
      </c>
      <c r="B85" s="23">
        <v>2050</v>
      </c>
      <c r="C85" s="166" t="str">
        <f>'ІІ. Розр. з бюджетом'!C16</f>
        <v>(    )</v>
      </c>
      <c r="D85" s="166" t="str">
        <f>'ІІ. Розр. з бюджетом'!D16</f>
        <v>(    )</v>
      </c>
      <c r="E85" s="166" t="str">
        <f>'ІІ. Розр. з бюджетом'!E16</f>
        <v>(    )</v>
      </c>
      <c r="F85" s="167" t="str">
        <f>'ІІ. Розр. з бюджетом'!F16</f>
        <v>(    )</v>
      </c>
      <c r="G85" s="97" t="e">
        <f t="shared" si="2"/>
        <v>#VALUE!</v>
      </c>
      <c r="H85" s="168" t="e">
        <f t="shared" si="3"/>
        <v>#VALUE!</v>
      </c>
    </row>
    <row r="86" spans="1:8" s="54" customFormat="1">
      <c r="A86" s="124" t="s">
        <v>101</v>
      </c>
      <c r="B86" s="23">
        <v>2060</v>
      </c>
      <c r="C86" s="166" t="str">
        <f>'ІІ. Розр. з бюджетом'!C17</f>
        <v>(    )</v>
      </c>
      <c r="D86" s="166" t="str">
        <f>'ІІ. Розр. з бюджетом'!D17</f>
        <v>(    )</v>
      </c>
      <c r="E86" s="166" t="str">
        <f>'ІІ. Розр. з бюджетом'!E17</f>
        <v>(    )</v>
      </c>
      <c r="F86" s="167" t="str">
        <f>'ІІ. Розр. з бюджетом'!F17</f>
        <v>(    )</v>
      </c>
      <c r="G86" s="97" t="e">
        <f t="shared" si="2"/>
        <v>#VALUE!</v>
      </c>
      <c r="H86" s="168" t="e">
        <f t="shared" si="3"/>
        <v>#VALUE!</v>
      </c>
    </row>
    <row r="87" spans="1:8" s="54" customFormat="1" ht="41.25" customHeight="1">
      <c r="A87" s="124" t="s">
        <v>102</v>
      </c>
      <c r="B87" s="23">
        <v>2070</v>
      </c>
      <c r="C87" s="125">
        <f>SUM(C77,C78,C82,C83,C84,C85,C86)+C60</f>
        <v>-802.2</v>
      </c>
      <c r="D87" s="125">
        <f>SUM(D77,D78,D82,D83,D84,D85,D86)+D60</f>
        <v>-927.7</v>
      </c>
      <c r="E87" s="125">
        <f>SUM(E77,E78,E82,E83,E84,E85,E86)+E60</f>
        <v>-218</v>
      </c>
      <c r="F87" s="125">
        <f>SUM(F77,F78,F82,F83,F84,F85,F86)+F60</f>
        <v>-927.9</v>
      </c>
      <c r="G87" s="97">
        <f t="shared" si="2"/>
        <v>-709.9</v>
      </c>
      <c r="H87" s="168">
        <f t="shared" si="3"/>
        <v>425.64220183486202</v>
      </c>
    </row>
    <row r="88" spans="1:8" s="54" customFormat="1" ht="21.75" customHeight="1">
      <c r="A88" s="245" t="s">
        <v>103</v>
      </c>
      <c r="B88" s="246"/>
      <c r="C88" s="246"/>
      <c r="D88" s="246"/>
      <c r="E88" s="246"/>
      <c r="F88" s="246"/>
      <c r="G88" s="246"/>
      <c r="H88" s="247"/>
    </row>
    <row r="89" spans="1:8" s="54" customFormat="1" ht="41.25" customHeight="1">
      <c r="A89" s="123" t="s">
        <v>104</v>
      </c>
      <c r="B89" s="23">
        <v>2110</v>
      </c>
      <c r="C89" s="95">
        <f>'ІІ. Розр. з бюджетом'!C20</f>
        <v>94.1</v>
      </c>
      <c r="D89" s="95">
        <f>'ІІ. Розр. з бюджетом'!D20</f>
        <v>301.89999999999998</v>
      </c>
      <c r="E89" s="126">
        <f>'ІІ. Розр. з бюджетом'!E20</f>
        <v>382</v>
      </c>
      <c r="F89" s="126">
        <f>'ІІ. Розр. з бюджетом'!F20</f>
        <v>105.9</v>
      </c>
      <c r="G89" s="95">
        <f t="shared" ref="G89:G100" si="4">F89-E89</f>
        <v>-276.10000000000002</v>
      </c>
      <c r="H89" s="172">
        <f t="shared" si="3"/>
        <v>27.722513089005201</v>
      </c>
    </row>
    <row r="90" spans="1:8" s="54" customFormat="1">
      <c r="A90" s="56" t="s">
        <v>105</v>
      </c>
      <c r="B90" s="23">
        <v>2111</v>
      </c>
      <c r="C90" s="97">
        <f>'ІІ. Розр. з бюджетом'!C21</f>
        <v>0.2</v>
      </c>
      <c r="D90" s="97">
        <f>'ІІ. Розр. з бюджетом'!D21</f>
        <v>0</v>
      </c>
      <c r="E90" s="97">
        <f>'ІІ. Розр. з бюджетом'!E21</f>
        <v>0</v>
      </c>
      <c r="F90" s="125">
        <f>'ІІ. Розр. з бюджетом'!F21</f>
        <v>0.2</v>
      </c>
      <c r="G90" s="97">
        <f t="shared" si="4"/>
        <v>0.2</v>
      </c>
      <c r="H90" s="168" t="e">
        <f t="shared" si="3"/>
        <v>#DIV/0!</v>
      </c>
    </row>
    <row r="91" spans="1:8" s="54" customFormat="1">
      <c r="A91" s="56" t="s">
        <v>106</v>
      </c>
      <c r="B91" s="23">
        <v>2112</v>
      </c>
      <c r="C91" s="97">
        <f>'ІІ. Розр. з бюджетом'!C22</f>
        <v>93.9</v>
      </c>
      <c r="D91" s="97">
        <f>'ІІ. Розр. з бюджетом'!D22</f>
        <v>301.89999999999998</v>
      </c>
      <c r="E91" s="97">
        <f>'ІІ. Розр. з бюджетом'!E22</f>
        <v>105</v>
      </c>
      <c r="F91" s="125">
        <f>'ІІ. Розр. з бюджетом'!F22</f>
        <v>105.7</v>
      </c>
      <c r="G91" s="97">
        <f t="shared" si="4"/>
        <v>0.70000000000000295</v>
      </c>
      <c r="H91" s="168">
        <f t="shared" si="3"/>
        <v>100.666666666667</v>
      </c>
    </row>
    <row r="92" spans="1:8" s="54" customFormat="1" ht="19.5" customHeight="1">
      <c r="A92" s="124" t="s">
        <v>107</v>
      </c>
      <c r="B92" s="14">
        <v>2113</v>
      </c>
      <c r="C92" s="97">
        <f>'ІІ. Розр. з бюджетом'!C23</f>
        <v>0</v>
      </c>
      <c r="D92" s="97">
        <f>'ІІ. Розр. з бюджетом'!D23</f>
        <v>0</v>
      </c>
      <c r="E92" s="97">
        <f>'ІІ. Розр. з бюджетом'!E23</f>
        <v>0</v>
      </c>
      <c r="F92" s="125">
        <f>'ІІ. Розр. з бюджетом'!F23</f>
        <v>0</v>
      </c>
      <c r="G92" s="97">
        <f t="shared" si="4"/>
        <v>0</v>
      </c>
      <c r="H92" s="168" t="e">
        <f t="shared" si="3"/>
        <v>#DIV/0!</v>
      </c>
    </row>
    <row r="93" spans="1:8" s="54" customFormat="1">
      <c r="A93" s="124" t="s">
        <v>108</v>
      </c>
      <c r="B93" s="14">
        <v>2114</v>
      </c>
      <c r="C93" s="97">
        <f>'ІІ. Розр. з бюджетом'!C24</f>
        <v>0</v>
      </c>
      <c r="D93" s="97">
        <f>'ІІ. Розр. з бюджетом'!D24</f>
        <v>0</v>
      </c>
      <c r="E93" s="97">
        <f>'ІІ. Розр. з бюджетом'!E24</f>
        <v>0</v>
      </c>
      <c r="F93" s="125">
        <f>'ІІ. Розр. з бюджетом'!F24</f>
        <v>0</v>
      </c>
      <c r="G93" s="97"/>
      <c r="H93" s="168" t="e">
        <f t="shared" si="3"/>
        <v>#DIV/0!</v>
      </c>
    </row>
    <row r="94" spans="1:8" s="54" customFormat="1" ht="37.5">
      <c r="A94" s="124" t="s">
        <v>109</v>
      </c>
      <c r="B94" s="14">
        <v>2115</v>
      </c>
      <c r="C94" s="97">
        <f>'ІІ. Розр. з бюджетом'!C25</f>
        <v>0</v>
      </c>
      <c r="D94" s="97">
        <f>'ІІ. Розр. з бюджетом'!D25</f>
        <v>0</v>
      </c>
      <c r="E94" s="97">
        <f>'ІІ. Розр. з бюджетом'!E25</f>
        <v>0</v>
      </c>
      <c r="F94" s="125">
        <f>'ІІ. Розр. з бюджетом'!F25</f>
        <v>0</v>
      </c>
      <c r="G94" s="97"/>
      <c r="H94" s="168" t="e">
        <f t="shared" si="3"/>
        <v>#DIV/0!</v>
      </c>
    </row>
    <row r="95" spans="1:8" s="54" customFormat="1">
      <c r="A95" s="124" t="s">
        <v>110</v>
      </c>
      <c r="B95" s="14">
        <v>2116</v>
      </c>
      <c r="C95" s="97">
        <f>'ІІ. Розр. з бюджетом'!C26</f>
        <v>0</v>
      </c>
      <c r="D95" s="97">
        <f>'ІІ. Розр. з бюджетом'!D26</f>
        <v>0</v>
      </c>
      <c r="E95" s="97">
        <f>'ІІ. Розр. з бюджетом'!E26</f>
        <v>0</v>
      </c>
      <c r="F95" s="125">
        <f>'ІІ. Розр. з бюджетом'!F26</f>
        <v>0</v>
      </c>
      <c r="G95" s="97"/>
      <c r="H95" s="168" t="e">
        <f t="shared" si="3"/>
        <v>#DIV/0!</v>
      </c>
    </row>
    <row r="96" spans="1:8" s="54" customFormat="1" ht="26.25" customHeight="1">
      <c r="A96" s="124" t="s">
        <v>111</v>
      </c>
      <c r="B96" s="14">
        <v>2117</v>
      </c>
      <c r="C96" s="97">
        <f>'ІІ. Розр. з бюджетом'!C27</f>
        <v>0</v>
      </c>
      <c r="D96" s="97">
        <f>'ІІ. Розр. з бюджетом'!D27</f>
        <v>0</v>
      </c>
      <c r="E96" s="97">
        <f>'ІІ. Розр. з бюджетом'!E27</f>
        <v>0</v>
      </c>
      <c r="F96" s="125">
        <f>'ІІ. Розр. з бюджетом'!F27</f>
        <v>0</v>
      </c>
      <c r="G96" s="97"/>
      <c r="H96" s="168" t="e">
        <f t="shared" si="3"/>
        <v>#DIV/0!</v>
      </c>
    </row>
    <row r="97" spans="1:8" s="54" customFormat="1" ht="31.5" customHeight="1">
      <c r="A97" s="123" t="s">
        <v>112</v>
      </c>
      <c r="B97" s="91">
        <v>2120</v>
      </c>
      <c r="C97" s="186">
        <f>'ІІ. Розр. з бюджетом'!C30</f>
        <v>854.5</v>
      </c>
      <c r="D97" s="186">
        <f>'ІІ. Розр. з бюджетом'!D30</f>
        <v>1045.0999999999999</v>
      </c>
      <c r="E97" s="187">
        <f>'ІІ. Розр. з бюджетом'!E30</f>
        <v>0</v>
      </c>
      <c r="F97" s="187">
        <f>'ІІ. Розр. з бюджетом'!F30</f>
        <v>364.7</v>
      </c>
      <c r="G97" s="95">
        <f t="shared" si="4"/>
        <v>364.7</v>
      </c>
      <c r="H97" s="172" t="e">
        <f t="shared" si="3"/>
        <v>#DIV/0!</v>
      </c>
    </row>
    <row r="98" spans="1:8" s="54" customFormat="1" ht="37.5">
      <c r="A98" s="123" t="s">
        <v>113</v>
      </c>
      <c r="B98" s="91">
        <v>2130</v>
      </c>
      <c r="C98" s="186">
        <f>'ІІ. Розр. з бюджетом'!C35</f>
        <v>885.3</v>
      </c>
      <c r="D98" s="186">
        <f>'ІІ. Розр. з бюджетом'!D35</f>
        <v>1248.5</v>
      </c>
      <c r="E98" s="186">
        <f>'ІІ. Розр. з бюджетом'!E35</f>
        <v>314</v>
      </c>
      <c r="F98" s="187">
        <f>'ІІ. Розр. з бюджетом'!F35</f>
        <v>383.7</v>
      </c>
      <c r="G98" s="95">
        <f t="shared" si="4"/>
        <v>69.7</v>
      </c>
      <c r="H98" s="172">
        <f t="shared" si="3"/>
        <v>122.197452229299</v>
      </c>
    </row>
    <row r="99" spans="1:8" s="54" customFormat="1" ht="60.75" customHeight="1">
      <c r="A99" s="115" t="s">
        <v>114</v>
      </c>
      <c r="B99" s="14">
        <v>2131</v>
      </c>
      <c r="C99" s="166">
        <f>'ІІ. Розр. з бюджетом'!C36</f>
        <v>0</v>
      </c>
      <c r="D99" s="166">
        <f>'ІІ. Розр. з бюджетом'!D36</f>
        <v>0</v>
      </c>
      <c r="E99" s="166">
        <f>'ІІ. Розр. з бюджетом'!E36</f>
        <v>0</v>
      </c>
      <c r="F99" s="167">
        <f>'ІІ. Розр. з бюджетом'!F36</f>
        <v>0</v>
      </c>
      <c r="G99" s="97">
        <f t="shared" si="4"/>
        <v>0</v>
      </c>
      <c r="H99" s="168" t="e">
        <f t="shared" si="3"/>
        <v>#DIV/0!</v>
      </c>
    </row>
    <row r="100" spans="1:8" s="54" customFormat="1" ht="19.5" customHeight="1">
      <c r="A100" s="115" t="s">
        <v>115</v>
      </c>
      <c r="B100" s="14">
        <v>2133</v>
      </c>
      <c r="C100" s="166">
        <f>'ІІ. Розр. з бюджетом'!C38</f>
        <v>885.3</v>
      </c>
      <c r="D100" s="166">
        <f>'ІІ. Розр. з бюджетом'!D38</f>
        <v>1248.5</v>
      </c>
      <c r="E100" s="166">
        <f>'ІІ. Розр. з бюджетом'!E38</f>
        <v>314</v>
      </c>
      <c r="F100" s="167">
        <f>'ІІ. Розр. з бюджетом'!F38</f>
        <v>383.7</v>
      </c>
      <c r="G100" s="97">
        <f t="shared" si="4"/>
        <v>69.7</v>
      </c>
      <c r="H100" s="168">
        <f t="shared" si="3"/>
        <v>122.197452229299</v>
      </c>
    </row>
    <row r="101" spans="1:8" s="54" customFormat="1" ht="22.5" customHeight="1">
      <c r="A101" s="173" t="s">
        <v>116</v>
      </c>
      <c r="B101" s="14">
        <v>2200</v>
      </c>
      <c r="C101" s="186">
        <f>'ІІ. Розр. з бюджетом'!C43</f>
        <v>1833.9</v>
      </c>
      <c r="D101" s="186">
        <f>'ІІ. Розр. з бюджетом'!D43</f>
        <v>2595.5</v>
      </c>
      <c r="E101" s="186">
        <f>'ІІ. Розр. з бюджетом'!E43</f>
        <v>696</v>
      </c>
      <c r="F101" s="187">
        <f>'ІІ. Розр. з бюджетом'!F43</f>
        <v>854.3</v>
      </c>
      <c r="G101" s="95"/>
      <c r="H101" s="172">
        <f t="shared" si="3"/>
        <v>122.744252873563</v>
      </c>
    </row>
    <row r="102" spans="1:8" s="54" customFormat="1">
      <c r="A102" s="239" t="s">
        <v>117</v>
      </c>
      <c r="B102" s="240"/>
      <c r="C102" s="240"/>
      <c r="D102" s="240"/>
      <c r="E102" s="240"/>
      <c r="F102" s="240"/>
      <c r="G102" s="240"/>
      <c r="H102" s="241"/>
    </row>
    <row r="103" spans="1:8" s="54" customFormat="1" ht="20.100000000000001" customHeight="1">
      <c r="A103" s="188" t="s">
        <v>118</v>
      </c>
      <c r="B103" s="23">
        <v>3405</v>
      </c>
      <c r="C103" s="186">
        <f>'ІІІ. Рух грош. коштів'!C69</f>
        <v>4</v>
      </c>
      <c r="D103" s="186">
        <f>'ІІІ. Рух грош. коштів'!D69</f>
        <v>49.9</v>
      </c>
      <c r="E103" s="186">
        <f>'ІІІ. Рух грош. коштів'!E69</f>
        <v>809</v>
      </c>
      <c r="F103" s="187">
        <f>'ІІІ. Рух грош. коштів'!F69</f>
        <v>148.6</v>
      </c>
      <c r="G103" s="95">
        <f t="shared" ref="G103:G109" si="5">F103-E103</f>
        <v>-660.4</v>
      </c>
      <c r="H103" s="172">
        <f t="shared" si="3"/>
        <v>18.368355995055602</v>
      </c>
    </row>
    <row r="104" spans="1:8" s="54" customFormat="1" ht="20.100000000000001" customHeight="1">
      <c r="A104" s="115" t="s">
        <v>119</v>
      </c>
      <c r="B104" s="90">
        <v>3030</v>
      </c>
      <c r="C104" s="166">
        <f>'ІІІ. Рух грош. коштів'!C11</f>
        <v>4680.8999999999996</v>
      </c>
      <c r="D104" s="166">
        <f>'ІІІ. Рух грош. коштів'!D11</f>
        <v>5798.9</v>
      </c>
      <c r="E104" s="166">
        <f>'ІІІ. Рух грош. коштів'!E11</f>
        <v>3430</v>
      </c>
      <c r="F104" s="167">
        <f>'ІІІ. Рух грош. коштів'!F11</f>
        <v>1541.7</v>
      </c>
      <c r="G104" s="95"/>
      <c r="H104" s="168">
        <f t="shared" si="3"/>
        <v>44.9475218658892</v>
      </c>
    </row>
    <row r="105" spans="1:8" s="54" customFormat="1">
      <c r="A105" s="115" t="s">
        <v>120</v>
      </c>
      <c r="B105" s="90">
        <v>3195</v>
      </c>
      <c r="C105" s="166">
        <f>'ІІІ. Рух грош. коштів'!C37</f>
        <v>45.899999999999601</v>
      </c>
      <c r="D105" s="166">
        <f>'ІІІ. Рух грош. коштів'!D37</f>
        <v>1.5</v>
      </c>
      <c r="E105" s="166">
        <f>'ІІІ. Рух грош. коштів'!E37</f>
        <v>1966</v>
      </c>
      <c r="F105" s="167">
        <f>'ІІІ. Рух грош. коштів'!F37</f>
        <v>-138.79999999999899</v>
      </c>
      <c r="G105" s="97">
        <f t="shared" si="5"/>
        <v>-2104.8000000000002</v>
      </c>
      <c r="H105" s="168">
        <f t="shared" si="3"/>
        <v>-7.06002034587992</v>
      </c>
    </row>
    <row r="106" spans="1:8">
      <c r="A106" s="115" t="s">
        <v>121</v>
      </c>
      <c r="B106" s="90">
        <v>3295</v>
      </c>
      <c r="C106" s="166">
        <f>'ІІІ. Рух грош. коштів'!C50</f>
        <v>0</v>
      </c>
      <c r="D106" s="166">
        <f>'ІІІ. Рух грош. коштів'!D50</f>
        <v>0</v>
      </c>
      <c r="E106" s="166">
        <f>'ІІІ. Рух грош. коштів'!E50</f>
        <v>-2535</v>
      </c>
      <c r="F106" s="167">
        <f>'ІІІ. Рух грош. коштів'!F50</f>
        <v>0</v>
      </c>
      <c r="G106" s="97">
        <f t="shared" si="5"/>
        <v>2535</v>
      </c>
      <c r="H106" s="168">
        <f t="shared" si="3"/>
        <v>0</v>
      </c>
    </row>
    <row r="107" spans="1:8" s="54" customFormat="1">
      <c r="A107" s="115" t="s">
        <v>122</v>
      </c>
      <c r="B107" s="23">
        <v>3395</v>
      </c>
      <c r="C107" s="166">
        <f>'ІІІ. Рух грош. коштів'!C67</f>
        <v>0</v>
      </c>
      <c r="D107" s="166">
        <f>'ІІІ. Рух грош. коштів'!D67</f>
        <v>-41</v>
      </c>
      <c r="E107" s="166">
        <f>'ІІІ. Рух грош. коштів'!E67</f>
        <v>-40</v>
      </c>
      <c r="F107" s="167">
        <f>'ІІІ. Рух грош. коштів'!F67</f>
        <v>0</v>
      </c>
      <c r="G107" s="97">
        <f t="shared" si="5"/>
        <v>40</v>
      </c>
      <c r="H107" s="168">
        <f t="shared" si="3"/>
        <v>0</v>
      </c>
    </row>
    <row r="108" spans="1:8" s="54" customFormat="1">
      <c r="A108" s="115" t="s">
        <v>123</v>
      </c>
      <c r="B108" s="23">
        <v>3410</v>
      </c>
      <c r="C108" s="166">
        <f>'ІІІ. Рух грош. коштів'!C70</f>
        <v>0</v>
      </c>
      <c r="D108" s="166">
        <f>'ІІІ. Рух грош. коштів'!D70</f>
        <v>0</v>
      </c>
      <c r="E108" s="166">
        <f>'ІІІ. Рух грош. коштів'!E70</f>
        <v>0</v>
      </c>
      <c r="F108" s="167">
        <f>'ІІІ. Рух грош. коштів'!F70</f>
        <v>0</v>
      </c>
      <c r="G108" s="97">
        <f t="shared" si="5"/>
        <v>0</v>
      </c>
      <c r="H108" s="168" t="e">
        <f t="shared" si="3"/>
        <v>#DIV/0!</v>
      </c>
    </row>
    <row r="109" spans="1:8" s="54" customFormat="1">
      <c r="A109" s="189" t="s">
        <v>124</v>
      </c>
      <c r="B109" s="23">
        <v>3415</v>
      </c>
      <c r="C109" s="107">
        <f>SUM(C103,C105:C108)</f>
        <v>49.899999999999601</v>
      </c>
      <c r="D109" s="107">
        <f>SUM(D103,D105:D108)</f>
        <v>10.4</v>
      </c>
      <c r="E109" s="107">
        <f>SUM(E103,E105:E108)</f>
        <v>200</v>
      </c>
      <c r="F109" s="108">
        <f>SUM(F103,F105:F108)</f>
        <v>9.8000000000007201</v>
      </c>
      <c r="G109" s="95">
        <f t="shared" si="5"/>
        <v>-190.19999999999899</v>
      </c>
      <c r="H109" s="172">
        <f t="shared" si="3"/>
        <v>4.9000000000003601</v>
      </c>
    </row>
    <row r="110" spans="1:8" s="54" customFormat="1">
      <c r="A110" s="248" t="s">
        <v>125</v>
      </c>
      <c r="B110" s="249"/>
      <c r="C110" s="249"/>
      <c r="D110" s="249"/>
      <c r="E110" s="249"/>
      <c r="F110" s="249"/>
      <c r="G110" s="249"/>
      <c r="H110" s="250"/>
    </row>
    <row r="111" spans="1:8" s="54" customFormat="1" ht="20.100000000000001" customHeight="1">
      <c r="A111" s="188" t="s">
        <v>126</v>
      </c>
      <c r="B111" s="190">
        <v>4000</v>
      </c>
      <c r="C111" s="191">
        <f>SUM(C112:C117)</f>
        <v>0</v>
      </c>
      <c r="D111" s="191">
        <f>SUM(D112:D117)</f>
        <v>0</v>
      </c>
      <c r="E111" s="191">
        <f>SUM(E112:E117)</f>
        <v>0</v>
      </c>
      <c r="F111" s="192">
        <f>SUM(F112:F117)</f>
        <v>0</v>
      </c>
      <c r="G111" s="95">
        <f t="shared" ref="G111:G122" si="6">F111-E111</f>
        <v>0</v>
      </c>
      <c r="H111" s="172" t="e">
        <f t="shared" si="3"/>
        <v>#DIV/0!</v>
      </c>
    </row>
    <row r="112" spans="1:8" s="54" customFormat="1" ht="20.100000000000001" customHeight="1">
      <c r="A112" s="56" t="s">
        <v>127</v>
      </c>
      <c r="B112" s="24" t="s">
        <v>128</v>
      </c>
      <c r="C112" s="166">
        <f>'IV. Кап. інвестиції'!C7</f>
        <v>0</v>
      </c>
      <c r="D112" s="166">
        <f>'IV. Кап. інвестиції'!D7</f>
        <v>0</v>
      </c>
      <c r="E112" s="166">
        <f>'IV. Кап. інвестиції'!E7</f>
        <v>0</v>
      </c>
      <c r="F112" s="167">
        <f>'IV. Кап. інвестиції'!F7</f>
        <v>0</v>
      </c>
      <c r="G112" s="97">
        <f t="shared" si="6"/>
        <v>0</v>
      </c>
      <c r="H112" s="168" t="e">
        <f t="shared" si="3"/>
        <v>#DIV/0!</v>
      </c>
    </row>
    <row r="113" spans="1:8" s="54" customFormat="1" ht="20.100000000000001" customHeight="1">
      <c r="A113" s="56" t="s">
        <v>129</v>
      </c>
      <c r="B113" s="24">
        <v>4020</v>
      </c>
      <c r="C113" s="166">
        <f>'IV. Кап. інвестиції'!C8</f>
        <v>0</v>
      </c>
      <c r="D113" s="166">
        <f>'IV. Кап. інвестиції'!D8</f>
        <v>0</v>
      </c>
      <c r="E113" s="166">
        <f>'IV. Кап. інвестиції'!E8</f>
        <v>0</v>
      </c>
      <c r="F113" s="167">
        <f>'IV. Кап. інвестиції'!F8</f>
        <v>0</v>
      </c>
      <c r="G113" s="97">
        <f t="shared" si="6"/>
        <v>0</v>
      </c>
      <c r="H113" s="168" t="e">
        <f t="shared" si="3"/>
        <v>#DIV/0!</v>
      </c>
    </row>
    <row r="114" spans="1:8" s="54" customFormat="1" ht="20.100000000000001" customHeight="1">
      <c r="A114" s="56" t="s">
        <v>130</v>
      </c>
      <c r="B114" s="24">
        <v>4030</v>
      </c>
      <c r="C114" s="166">
        <f>'IV. Кап. інвестиції'!C9</f>
        <v>0</v>
      </c>
      <c r="D114" s="166">
        <f>'IV. Кап. інвестиції'!D9</f>
        <v>0</v>
      </c>
      <c r="E114" s="166">
        <f>'IV. Кап. інвестиції'!E9</f>
        <v>0</v>
      </c>
      <c r="F114" s="167">
        <f>'IV. Кап. інвестиції'!F9</f>
        <v>0</v>
      </c>
      <c r="G114" s="97">
        <f t="shared" si="6"/>
        <v>0</v>
      </c>
      <c r="H114" s="168" t="e">
        <f t="shared" si="3"/>
        <v>#DIV/0!</v>
      </c>
    </row>
    <row r="115" spans="1:8" s="54" customFormat="1">
      <c r="A115" s="56" t="s">
        <v>131</v>
      </c>
      <c r="B115" s="24">
        <v>4040</v>
      </c>
      <c r="C115" s="166">
        <f>'IV. Кап. інвестиції'!C10</f>
        <v>0</v>
      </c>
      <c r="D115" s="166">
        <f>'IV. Кап. інвестиції'!D10</f>
        <v>0</v>
      </c>
      <c r="E115" s="166">
        <f>'IV. Кап. інвестиції'!E10</f>
        <v>0</v>
      </c>
      <c r="F115" s="167">
        <f>'IV. Кап. інвестиції'!F10</f>
        <v>0</v>
      </c>
      <c r="G115" s="97">
        <f t="shared" si="6"/>
        <v>0</v>
      </c>
      <c r="H115" s="168" t="e">
        <f t="shared" si="3"/>
        <v>#DIV/0!</v>
      </c>
    </row>
    <row r="116" spans="1:8" s="54" customFormat="1" ht="37.5">
      <c r="A116" s="56" t="s">
        <v>132</v>
      </c>
      <c r="B116" s="24">
        <v>4050</v>
      </c>
      <c r="C116" s="166">
        <f>'IV. Кап. інвестиції'!C11</f>
        <v>0</v>
      </c>
      <c r="D116" s="166">
        <f>'IV. Кап. інвестиції'!D11</f>
        <v>0</v>
      </c>
      <c r="E116" s="166">
        <f>'IV. Кап. інвестиції'!E11</f>
        <v>0</v>
      </c>
      <c r="F116" s="167">
        <f>'IV. Кап. інвестиції'!F11</f>
        <v>0</v>
      </c>
      <c r="G116" s="97"/>
      <c r="H116" s="168" t="e">
        <f t="shared" si="3"/>
        <v>#DIV/0!</v>
      </c>
    </row>
    <row r="117" spans="1:8" s="54" customFormat="1">
      <c r="A117" s="56" t="s">
        <v>133</v>
      </c>
      <c r="B117" s="24">
        <v>4060</v>
      </c>
      <c r="C117" s="166">
        <f>'IV. Кап. інвестиції'!C12</f>
        <v>0</v>
      </c>
      <c r="D117" s="166">
        <f>'IV. Кап. інвестиції'!D12</f>
        <v>0</v>
      </c>
      <c r="E117" s="166">
        <f>'IV. Кап. інвестиції'!E12</f>
        <v>0</v>
      </c>
      <c r="F117" s="167">
        <f>'IV. Кап. інвестиції'!F12</f>
        <v>0</v>
      </c>
      <c r="G117" s="97">
        <f t="shared" si="6"/>
        <v>0</v>
      </c>
      <c r="H117" s="168" t="e">
        <f t="shared" si="3"/>
        <v>#DIV/0!</v>
      </c>
    </row>
    <row r="118" spans="1:8" s="54" customFormat="1" ht="20.100000000000001" customHeight="1">
      <c r="A118" s="173" t="s">
        <v>134</v>
      </c>
      <c r="B118" s="190">
        <v>4000</v>
      </c>
      <c r="C118" s="107">
        <f>SUM(C119:C122)</f>
        <v>0</v>
      </c>
      <c r="D118" s="107">
        <f>SUM(D119:D122)</f>
        <v>0</v>
      </c>
      <c r="E118" s="107">
        <f>SUM(E119:E122)</f>
        <v>0</v>
      </c>
      <c r="F118" s="108">
        <f>SUM(F119:F122)</f>
        <v>0</v>
      </c>
      <c r="G118" s="95">
        <f t="shared" si="6"/>
        <v>0</v>
      </c>
      <c r="H118" s="172" t="e">
        <f t="shared" si="3"/>
        <v>#DIV/0!</v>
      </c>
    </row>
    <row r="119" spans="1:8" s="54" customFormat="1" ht="20.100000000000001" customHeight="1">
      <c r="A119" s="124" t="s">
        <v>135</v>
      </c>
      <c r="B119" s="190" t="s">
        <v>136</v>
      </c>
      <c r="C119" s="166"/>
      <c r="D119" s="166"/>
      <c r="E119" s="166">
        <f>'6.2. Інша інфо_2'!M36</f>
        <v>0</v>
      </c>
      <c r="F119" s="167">
        <f>'6.2. Інша інфо_2'!N36</f>
        <v>0</v>
      </c>
      <c r="G119" s="97">
        <f t="shared" si="6"/>
        <v>0</v>
      </c>
      <c r="H119" s="168" t="e">
        <f t="shared" si="3"/>
        <v>#DIV/0!</v>
      </c>
    </row>
    <row r="120" spans="1:8" s="54" customFormat="1" ht="20.100000000000001" customHeight="1">
      <c r="A120" s="124" t="s">
        <v>137</v>
      </c>
      <c r="B120" s="190" t="s">
        <v>138</v>
      </c>
      <c r="C120" s="166"/>
      <c r="D120" s="166"/>
      <c r="E120" s="166">
        <f>'6.2. Інша інфо_2'!Q36</f>
        <v>0</v>
      </c>
      <c r="F120" s="167">
        <f>'6.2. Інша інфо_2'!R36</f>
        <v>0</v>
      </c>
      <c r="G120" s="97">
        <f t="shared" si="6"/>
        <v>0</v>
      </c>
      <c r="H120" s="168" t="e">
        <f t="shared" si="3"/>
        <v>#DIV/0!</v>
      </c>
    </row>
    <row r="121" spans="1:8" s="54" customFormat="1" ht="20.100000000000001" customHeight="1">
      <c r="A121" s="124" t="s">
        <v>139</v>
      </c>
      <c r="B121" s="190" t="s">
        <v>140</v>
      </c>
      <c r="C121" s="166"/>
      <c r="D121" s="166"/>
      <c r="E121" s="166">
        <f>'6.2. Інша інфо_2'!U36</f>
        <v>0</v>
      </c>
      <c r="F121" s="167">
        <f>'6.2. Інша інфо_2'!V36</f>
        <v>0</v>
      </c>
      <c r="G121" s="97">
        <f t="shared" si="6"/>
        <v>0</v>
      </c>
      <c r="H121" s="168" t="e">
        <f t="shared" si="3"/>
        <v>#DIV/0!</v>
      </c>
    </row>
    <row r="122" spans="1:8" s="54" customFormat="1" ht="20.100000000000001" customHeight="1">
      <c r="A122" s="193" t="s">
        <v>141</v>
      </c>
      <c r="B122" s="194" t="s">
        <v>142</v>
      </c>
      <c r="C122" s="195"/>
      <c r="D122" s="195"/>
      <c r="E122" s="195">
        <f>'6.2. Інша інфо_2'!Y36</f>
        <v>0</v>
      </c>
      <c r="F122" s="196">
        <f>'6.2. Інша інфо_2'!Z36</f>
        <v>0</v>
      </c>
      <c r="G122" s="195">
        <f t="shared" si="6"/>
        <v>0</v>
      </c>
      <c r="H122" s="197" t="e">
        <f t="shared" si="3"/>
        <v>#DIV/0!</v>
      </c>
    </row>
    <row r="123" spans="1:8" s="54" customFormat="1">
      <c r="A123" s="251" t="s">
        <v>143</v>
      </c>
      <c r="B123" s="252"/>
      <c r="C123" s="252"/>
      <c r="D123" s="252"/>
      <c r="E123" s="252"/>
      <c r="F123" s="252"/>
      <c r="G123" s="252"/>
      <c r="H123" s="253"/>
    </row>
    <row r="124" spans="1:8" s="54" customFormat="1">
      <c r="A124" s="198" t="s">
        <v>144</v>
      </c>
      <c r="B124" s="92">
        <v>5040</v>
      </c>
      <c r="C124" s="199">
        <f>(C60/C28)*100</f>
        <v>37.204531263937199</v>
      </c>
      <c r="D124" s="199">
        <f>(D60/D28)*100</f>
        <v>-8.9045483664318006</v>
      </c>
      <c r="E124" s="199">
        <f>(E60/E28)*100</f>
        <v>14.909090909090899</v>
      </c>
      <c r="F124" s="200" t="s">
        <v>145</v>
      </c>
      <c r="G124" s="201"/>
      <c r="H124" s="202"/>
    </row>
    <row r="125" spans="1:8" s="54" customFormat="1">
      <c r="A125" s="198" t="s">
        <v>146</v>
      </c>
      <c r="B125" s="92">
        <v>5020</v>
      </c>
      <c r="C125" s="199">
        <f>(C60/C136)*100</f>
        <v>165.77901430842601</v>
      </c>
      <c r="D125" s="199">
        <f>(D60/D136)*100</f>
        <v>-66.120507399577406</v>
      </c>
      <c r="E125" s="199">
        <f>(E60/E136)*100</f>
        <v>91.1111111111111</v>
      </c>
      <c r="F125" s="200" t="s">
        <v>145</v>
      </c>
      <c r="G125" s="201"/>
      <c r="H125" s="202"/>
    </row>
    <row r="126" spans="1:8" s="54" customFormat="1">
      <c r="A126" s="115" t="s">
        <v>147</v>
      </c>
      <c r="B126" s="23">
        <v>5030</v>
      </c>
      <c r="C126" s="203">
        <f>(C60/C142)*100</f>
        <v>852.96523517382502</v>
      </c>
      <c r="D126" s="203">
        <f>(D60/D142)*100</f>
        <v>160.59050064184899</v>
      </c>
      <c r="E126" s="199">
        <f>(E60/E142)*100</f>
        <v>9.6470588235294095</v>
      </c>
      <c r="F126" s="200" t="s">
        <v>145</v>
      </c>
      <c r="G126" s="201"/>
      <c r="H126" s="202"/>
    </row>
    <row r="127" spans="1:8" s="54" customFormat="1">
      <c r="A127" s="204" t="s">
        <v>148</v>
      </c>
      <c r="B127" s="90">
        <v>5110</v>
      </c>
      <c r="C127" s="205">
        <f>C142/C139</f>
        <v>0.24112426035503001</v>
      </c>
      <c r="D127" s="205">
        <f>D142/D139</f>
        <v>-0.291651067016099</v>
      </c>
      <c r="E127" s="199">
        <f>E142/E139</f>
        <v>5.8219178082191796</v>
      </c>
      <c r="F127" s="200" t="s">
        <v>145</v>
      </c>
      <c r="G127" s="201"/>
      <c r="H127" s="202"/>
    </row>
    <row r="128" spans="1:8" s="54" customFormat="1" ht="21.75" customHeight="1">
      <c r="A128" s="206" t="s">
        <v>149</v>
      </c>
      <c r="B128" s="207">
        <v>5220</v>
      </c>
      <c r="C128" s="208">
        <f>C133/C132</f>
        <v>0.89561224489795899</v>
      </c>
      <c r="D128" s="208">
        <f>D133/D132</f>
        <v>0.88574126534466502</v>
      </c>
      <c r="E128" s="199">
        <f>E133/E132</f>
        <v>0.92857142857142905</v>
      </c>
      <c r="F128" s="200" t="s">
        <v>145</v>
      </c>
      <c r="G128" s="209"/>
      <c r="H128" s="210"/>
    </row>
    <row r="129" spans="1:8" s="54" customFormat="1">
      <c r="A129" s="239" t="s">
        <v>150</v>
      </c>
      <c r="B129" s="240"/>
      <c r="C129" s="240"/>
      <c r="D129" s="240"/>
      <c r="E129" s="240"/>
      <c r="F129" s="240"/>
      <c r="G129" s="240"/>
      <c r="H129" s="241"/>
    </row>
    <row r="130" spans="1:8" s="54" customFormat="1" ht="20.100000000000001" customHeight="1">
      <c r="A130" s="198" t="s">
        <v>151</v>
      </c>
      <c r="B130" s="92">
        <v>6000</v>
      </c>
      <c r="C130" s="211">
        <v>102.4</v>
      </c>
      <c r="D130" s="211">
        <v>133.9</v>
      </c>
      <c r="E130" s="212"/>
      <c r="F130" s="200" t="s">
        <v>145</v>
      </c>
      <c r="G130" s="97">
        <f>D130-C130</f>
        <v>31.5</v>
      </c>
      <c r="H130" s="168">
        <f>(D130/C130)*100</f>
        <v>130.76171875</v>
      </c>
    </row>
    <row r="131" spans="1:8" s="54" customFormat="1" ht="20.100000000000001" customHeight="1">
      <c r="A131" s="198" t="s">
        <v>152</v>
      </c>
      <c r="B131" s="92">
        <v>6001</v>
      </c>
      <c r="C131" s="110">
        <f>C132-C133</f>
        <v>102.3</v>
      </c>
      <c r="D131" s="110">
        <f>D132-D133</f>
        <v>121</v>
      </c>
      <c r="E131" s="109">
        <f>E132-E133</f>
        <v>70</v>
      </c>
      <c r="F131" s="200" t="s">
        <v>145</v>
      </c>
      <c r="G131" s="97">
        <f t="shared" ref="G131:G142" si="7">D131-C131</f>
        <v>18.7</v>
      </c>
      <c r="H131" s="168">
        <f t="shared" ref="H131:H142" si="8">(D131/C131)*100</f>
        <v>118.27956989247301</v>
      </c>
    </row>
    <row r="132" spans="1:8" s="54" customFormat="1" ht="20.100000000000001" customHeight="1">
      <c r="A132" s="198" t="s">
        <v>153</v>
      </c>
      <c r="B132" s="92">
        <v>6002</v>
      </c>
      <c r="C132" s="212">
        <v>980</v>
      </c>
      <c r="D132" s="212">
        <v>1059</v>
      </c>
      <c r="E132" s="212">
        <v>980</v>
      </c>
      <c r="F132" s="200" t="s">
        <v>145</v>
      </c>
      <c r="G132" s="97">
        <f t="shared" si="7"/>
        <v>79</v>
      </c>
      <c r="H132" s="168">
        <f t="shared" si="8"/>
        <v>108.061224489796</v>
      </c>
    </row>
    <row r="133" spans="1:8" s="54" customFormat="1" ht="20.100000000000001" customHeight="1">
      <c r="A133" s="198" t="s">
        <v>154</v>
      </c>
      <c r="B133" s="92">
        <v>6003</v>
      </c>
      <c r="C133" s="211">
        <v>877.7</v>
      </c>
      <c r="D133" s="211">
        <v>938</v>
      </c>
      <c r="E133" s="212">
        <v>910</v>
      </c>
      <c r="F133" s="200" t="s">
        <v>145</v>
      </c>
      <c r="G133" s="97">
        <f t="shared" si="7"/>
        <v>60.3</v>
      </c>
      <c r="H133" s="168">
        <f t="shared" si="8"/>
        <v>106.87022900763399</v>
      </c>
    </row>
    <row r="134" spans="1:8" s="54" customFormat="1" ht="20.100000000000001" customHeight="1">
      <c r="A134" s="115" t="s">
        <v>155</v>
      </c>
      <c r="B134" s="23">
        <v>6010</v>
      </c>
      <c r="C134" s="211">
        <v>149.30000000000001</v>
      </c>
      <c r="D134" s="211">
        <v>55.3</v>
      </c>
      <c r="E134" s="212">
        <v>20</v>
      </c>
      <c r="F134" s="200" t="s">
        <v>145</v>
      </c>
      <c r="G134" s="97">
        <f t="shared" si="7"/>
        <v>-94</v>
      </c>
      <c r="H134" s="168">
        <f t="shared" si="8"/>
        <v>37.039517749497698</v>
      </c>
    </row>
    <row r="135" spans="1:8" s="54" customFormat="1">
      <c r="A135" s="115" t="s">
        <v>156</v>
      </c>
      <c r="B135" s="23">
        <v>6011</v>
      </c>
      <c r="C135" s="211">
        <v>49.9</v>
      </c>
      <c r="D135" s="213">
        <v>9.8000000000000007</v>
      </c>
      <c r="E135" s="212">
        <v>5</v>
      </c>
      <c r="F135" s="200" t="s">
        <v>145</v>
      </c>
      <c r="G135" s="97">
        <f t="shared" si="7"/>
        <v>-40.1</v>
      </c>
      <c r="H135" s="168">
        <f t="shared" si="8"/>
        <v>19.639278557114199</v>
      </c>
    </row>
    <row r="136" spans="1:8" s="54" customFormat="1" ht="20.100000000000001" customHeight="1">
      <c r="A136" s="173" t="s">
        <v>157</v>
      </c>
      <c r="B136" s="23">
        <v>6020</v>
      </c>
      <c r="C136" s="214">
        <f>C134+C131</f>
        <v>251.6</v>
      </c>
      <c r="D136" s="215">
        <f>D134+D130</f>
        <v>189.2</v>
      </c>
      <c r="E136" s="215">
        <f>E134+E131</f>
        <v>90</v>
      </c>
      <c r="F136" s="200" t="s">
        <v>145</v>
      </c>
      <c r="G136" s="95">
        <f t="shared" si="7"/>
        <v>-62.4</v>
      </c>
      <c r="H136" s="172">
        <f t="shared" si="8"/>
        <v>75.198728139904603</v>
      </c>
    </row>
    <row r="137" spans="1:8" s="54" customFormat="1" ht="20.100000000000001" customHeight="1">
      <c r="A137" s="115" t="s">
        <v>158</v>
      </c>
      <c r="B137" s="23">
        <v>6030</v>
      </c>
      <c r="C137" s="212"/>
      <c r="D137" s="212"/>
      <c r="E137" s="212"/>
      <c r="F137" s="200" t="s">
        <v>145</v>
      </c>
      <c r="G137" s="97">
        <f t="shared" si="7"/>
        <v>0</v>
      </c>
      <c r="H137" s="168" t="e">
        <f t="shared" si="8"/>
        <v>#DIV/0!</v>
      </c>
    </row>
    <row r="138" spans="1:8" s="54" customFormat="1" ht="20.100000000000001" customHeight="1">
      <c r="A138" s="115" t="s">
        <v>159</v>
      </c>
      <c r="B138" s="23">
        <v>6040</v>
      </c>
      <c r="C138" s="211">
        <v>202.8</v>
      </c>
      <c r="D138" s="211">
        <v>267.10000000000002</v>
      </c>
      <c r="E138" s="212">
        <v>146</v>
      </c>
      <c r="F138" s="200" t="s">
        <v>145</v>
      </c>
      <c r="G138" s="97">
        <f t="shared" si="7"/>
        <v>64.3</v>
      </c>
      <c r="H138" s="168">
        <f t="shared" si="8"/>
        <v>131.70611439842199</v>
      </c>
    </row>
    <row r="139" spans="1:8" s="54" customFormat="1" ht="20.100000000000001" customHeight="1">
      <c r="A139" s="173" t="s">
        <v>160</v>
      </c>
      <c r="B139" s="23">
        <v>6050</v>
      </c>
      <c r="C139" s="94">
        <f>SUM(C137:C138)</f>
        <v>202.8</v>
      </c>
      <c r="D139" s="94">
        <f>SUM(D137:D138)</f>
        <v>267.10000000000002</v>
      </c>
      <c r="E139" s="94">
        <f>SUM(E137:E138)</f>
        <v>146</v>
      </c>
      <c r="F139" s="200" t="s">
        <v>145</v>
      </c>
      <c r="G139" s="95">
        <f t="shared" si="7"/>
        <v>64.3</v>
      </c>
      <c r="H139" s="172">
        <f t="shared" si="8"/>
        <v>131.70611439842199</v>
      </c>
    </row>
    <row r="140" spans="1:8" s="54" customFormat="1" ht="20.100000000000001" customHeight="1">
      <c r="A140" s="115" t="s">
        <v>161</v>
      </c>
      <c r="B140" s="23">
        <v>6060</v>
      </c>
      <c r="C140" s="212"/>
      <c r="D140" s="212"/>
      <c r="E140" s="212"/>
      <c r="F140" s="200" t="s">
        <v>145</v>
      </c>
      <c r="G140" s="97">
        <f t="shared" si="7"/>
        <v>0</v>
      </c>
      <c r="H140" s="168" t="e">
        <f t="shared" si="8"/>
        <v>#DIV/0!</v>
      </c>
    </row>
    <row r="141" spans="1:8" s="54" customFormat="1">
      <c r="A141" s="115" t="s">
        <v>162</v>
      </c>
      <c r="B141" s="23">
        <v>6070</v>
      </c>
      <c r="C141" s="212"/>
      <c r="D141" s="212"/>
      <c r="E141" s="212"/>
      <c r="F141" s="200" t="s">
        <v>145</v>
      </c>
      <c r="G141" s="97">
        <f t="shared" si="7"/>
        <v>0</v>
      </c>
      <c r="H141" s="168" t="e">
        <f t="shared" si="8"/>
        <v>#DIV/0!</v>
      </c>
    </row>
    <row r="142" spans="1:8" s="54" customFormat="1" ht="20.100000000000001" customHeight="1">
      <c r="A142" s="173" t="s">
        <v>163</v>
      </c>
      <c r="B142" s="23">
        <v>6080</v>
      </c>
      <c r="C142" s="214">
        <v>48.9</v>
      </c>
      <c r="D142" s="214">
        <v>-77.900000000000006</v>
      </c>
      <c r="E142" s="215">
        <v>850</v>
      </c>
      <c r="F142" s="200" t="s">
        <v>145</v>
      </c>
      <c r="G142" s="95">
        <f t="shared" si="7"/>
        <v>-126.8</v>
      </c>
      <c r="H142" s="172">
        <f t="shared" si="8"/>
        <v>-159.30470347648301</v>
      </c>
    </row>
    <row r="143" spans="1:8" s="54" customFormat="1">
      <c r="A143" s="248" t="s">
        <v>164</v>
      </c>
      <c r="B143" s="249"/>
      <c r="C143" s="249"/>
      <c r="D143" s="249"/>
      <c r="E143" s="249"/>
      <c r="F143" s="249"/>
      <c r="G143" s="249"/>
      <c r="H143" s="250"/>
    </row>
    <row r="144" spans="1:8" s="54" customFormat="1" ht="20.100000000000001" customHeight="1">
      <c r="A144" s="188" t="s">
        <v>165</v>
      </c>
      <c r="B144" s="216" t="s">
        <v>166</v>
      </c>
      <c r="C144" s="191">
        <f>SUM(C145:C147)</f>
        <v>0</v>
      </c>
      <c r="D144" s="191">
        <f>SUM(D145:D147)</f>
        <v>0</v>
      </c>
      <c r="E144" s="191">
        <f>SUM(E145:E147)</f>
        <v>0</v>
      </c>
      <c r="F144" s="187">
        <f>SUM(F145:F147)</f>
        <v>0</v>
      </c>
      <c r="G144" s="186">
        <f t="shared" ref="G144:G151" si="9">F144-E144</f>
        <v>0</v>
      </c>
      <c r="H144" s="172" t="e">
        <f t="shared" ref="H144:H154" si="10">(F144/E144)*100</f>
        <v>#DIV/0!</v>
      </c>
    </row>
    <row r="145" spans="1:8" s="54" customFormat="1" ht="20.100000000000001" customHeight="1">
      <c r="A145" s="115" t="s">
        <v>167</v>
      </c>
      <c r="B145" s="217" t="s">
        <v>168</v>
      </c>
      <c r="C145" s="218"/>
      <c r="D145" s="218"/>
      <c r="E145" s="166">
        <f>'6.1. Інша інфо_1'!F66</f>
        <v>0</v>
      </c>
      <c r="F145" s="167">
        <f>'6.1. Інша інфо_1'!H66</f>
        <v>0</v>
      </c>
      <c r="G145" s="97">
        <f t="shared" si="9"/>
        <v>0</v>
      </c>
      <c r="H145" s="168" t="e">
        <f t="shared" si="10"/>
        <v>#DIV/0!</v>
      </c>
    </row>
    <row r="146" spans="1:8" s="54" customFormat="1" ht="20.100000000000001" customHeight="1">
      <c r="A146" s="115" t="s">
        <v>169</v>
      </c>
      <c r="B146" s="217" t="s">
        <v>170</v>
      </c>
      <c r="C146" s="218"/>
      <c r="D146" s="218"/>
      <c r="E146" s="166">
        <f>'6.1. Інша інфо_1'!F69</f>
        <v>0</v>
      </c>
      <c r="F146" s="167">
        <f>'6.1. Інша інфо_1'!H69</f>
        <v>0</v>
      </c>
      <c r="G146" s="97">
        <f t="shared" si="9"/>
        <v>0</v>
      </c>
      <c r="H146" s="168" t="e">
        <f t="shared" si="10"/>
        <v>#DIV/0!</v>
      </c>
    </row>
    <row r="147" spans="1:8" s="54" customFormat="1" ht="20.100000000000001" customHeight="1">
      <c r="A147" s="115" t="s">
        <v>171</v>
      </c>
      <c r="B147" s="217" t="s">
        <v>172</v>
      </c>
      <c r="C147" s="218"/>
      <c r="D147" s="218"/>
      <c r="E147" s="166">
        <f>'6.1. Інша інфо_1'!F72</f>
        <v>0</v>
      </c>
      <c r="F147" s="167">
        <f>'6.1. Інша інфо_1'!H72</f>
        <v>0</v>
      </c>
      <c r="G147" s="97">
        <f t="shared" si="9"/>
        <v>0</v>
      </c>
      <c r="H147" s="168" t="e">
        <f t="shared" si="10"/>
        <v>#DIV/0!</v>
      </c>
    </row>
    <row r="148" spans="1:8" s="54" customFormat="1" ht="20.100000000000001" customHeight="1">
      <c r="A148" s="173" t="s">
        <v>173</v>
      </c>
      <c r="B148" s="217" t="s">
        <v>174</v>
      </c>
      <c r="C148" s="107">
        <f>SUM(C149:C151)</f>
        <v>0</v>
      </c>
      <c r="D148" s="107">
        <f>SUM(D149:D151)</f>
        <v>0</v>
      </c>
      <c r="E148" s="107">
        <f>SUM(E149:E151)</f>
        <v>0</v>
      </c>
      <c r="F148" s="126">
        <f>SUM(F149:F151)</f>
        <v>0</v>
      </c>
      <c r="G148" s="95">
        <f t="shared" si="9"/>
        <v>0</v>
      </c>
      <c r="H148" s="172" t="e">
        <f t="shared" si="10"/>
        <v>#DIV/0!</v>
      </c>
    </row>
    <row r="149" spans="1:8" s="54" customFormat="1" ht="20.100000000000001" customHeight="1">
      <c r="A149" s="115" t="s">
        <v>167</v>
      </c>
      <c r="B149" s="217" t="s">
        <v>175</v>
      </c>
      <c r="C149" s="218"/>
      <c r="D149" s="218"/>
      <c r="E149" s="166">
        <f>'6.1. Інша інфо_1'!J66</f>
        <v>0</v>
      </c>
      <c r="F149" s="167">
        <f>'6.1. Інша інфо_1'!L66</f>
        <v>0</v>
      </c>
      <c r="G149" s="97">
        <f t="shared" si="9"/>
        <v>0</v>
      </c>
      <c r="H149" s="168" t="e">
        <f t="shared" si="10"/>
        <v>#DIV/0!</v>
      </c>
    </row>
    <row r="150" spans="1:8" s="54" customFormat="1" ht="20.100000000000001" customHeight="1">
      <c r="A150" s="115" t="s">
        <v>169</v>
      </c>
      <c r="B150" s="217" t="s">
        <v>176</v>
      </c>
      <c r="C150" s="218"/>
      <c r="D150" s="218"/>
      <c r="E150" s="166">
        <f>'6.1. Інша інфо_1'!J69</f>
        <v>0</v>
      </c>
      <c r="F150" s="167">
        <f>'6.1. Інша інфо_1'!L69</f>
        <v>0</v>
      </c>
      <c r="G150" s="97">
        <f t="shared" si="9"/>
        <v>0</v>
      </c>
      <c r="H150" s="168" t="e">
        <f t="shared" si="10"/>
        <v>#DIV/0!</v>
      </c>
    </row>
    <row r="151" spans="1:8" s="54" customFormat="1" ht="20.100000000000001" customHeight="1">
      <c r="A151" s="204" t="s">
        <v>171</v>
      </c>
      <c r="B151" s="219" t="s">
        <v>177</v>
      </c>
      <c r="C151" s="218"/>
      <c r="D151" s="218"/>
      <c r="E151" s="166">
        <f>'6.1. Інша інфо_1'!J72</f>
        <v>0</v>
      </c>
      <c r="F151" s="167">
        <f>'6.1. Інша інфо_1'!L72</f>
        <v>0</v>
      </c>
      <c r="G151" s="97">
        <f t="shared" si="9"/>
        <v>0</v>
      </c>
      <c r="H151" s="168" t="e">
        <f t="shared" si="10"/>
        <v>#DIV/0!</v>
      </c>
    </row>
    <row r="152" spans="1:8" s="54" customFormat="1">
      <c r="A152" s="239" t="s">
        <v>178</v>
      </c>
      <c r="B152" s="240"/>
      <c r="C152" s="240"/>
      <c r="D152" s="240"/>
      <c r="E152" s="240"/>
      <c r="F152" s="240"/>
      <c r="G152" s="240"/>
      <c r="H152" s="241"/>
    </row>
    <row r="153" spans="1:8" s="54" customFormat="1" ht="60.75" customHeight="1">
      <c r="A153" s="173" t="s">
        <v>179</v>
      </c>
      <c r="B153" s="217" t="s">
        <v>180</v>
      </c>
      <c r="C153" s="107">
        <f>SUM(C154:C156)</f>
        <v>20</v>
      </c>
      <c r="D153" s="42" t="s">
        <v>145</v>
      </c>
      <c r="E153" s="107">
        <f>SUM(E154:E156)</f>
        <v>20</v>
      </c>
      <c r="F153" s="126">
        <f>SUM(F154:F156)</f>
        <v>19</v>
      </c>
      <c r="G153" s="95">
        <f>F153-E153</f>
        <v>-1</v>
      </c>
      <c r="H153" s="172">
        <f t="shared" si="10"/>
        <v>95</v>
      </c>
    </row>
    <row r="154" spans="1:8" s="54" customFormat="1">
      <c r="A154" s="56" t="s">
        <v>181</v>
      </c>
      <c r="B154" s="217" t="s">
        <v>182</v>
      </c>
      <c r="C154" s="107">
        <f>'6.1. Інша інфо_1'!C12</f>
        <v>1</v>
      </c>
      <c r="D154" s="42" t="s">
        <v>145</v>
      </c>
      <c r="E154" s="97">
        <f>'6.1. Інша інфо_1'!F12</f>
        <v>1</v>
      </c>
      <c r="F154" s="125">
        <f>'6.1. Інша інфо_1'!I12</f>
        <v>1</v>
      </c>
      <c r="G154" s="97">
        <f>F154-E154</f>
        <v>0</v>
      </c>
      <c r="H154" s="168">
        <f t="shared" si="10"/>
        <v>100</v>
      </c>
    </row>
    <row r="155" spans="1:8" s="54" customFormat="1">
      <c r="A155" s="56" t="s">
        <v>183</v>
      </c>
      <c r="B155" s="217" t="s">
        <v>184</v>
      </c>
      <c r="C155" s="107">
        <f>'6.1. Інша інфо_1'!C13</f>
        <v>3</v>
      </c>
      <c r="D155" s="42" t="s">
        <v>145</v>
      </c>
      <c r="E155" s="97">
        <f>'6.1. Інша інфо_1'!F13</f>
        <v>4</v>
      </c>
      <c r="F155" s="125">
        <f>'6.1. Інша інфо_1'!I13</f>
        <v>4</v>
      </c>
      <c r="G155" s="97">
        <f t="shared" ref="G155:G161" si="11">F155-E155</f>
        <v>0</v>
      </c>
      <c r="H155" s="168">
        <f t="shared" ref="H155:H161" si="12">(F155/E155)*100</f>
        <v>100</v>
      </c>
    </row>
    <row r="156" spans="1:8" s="54" customFormat="1">
      <c r="A156" s="56" t="s">
        <v>185</v>
      </c>
      <c r="B156" s="217" t="s">
        <v>186</v>
      </c>
      <c r="C156" s="107">
        <f>'6.1. Інша інфо_1'!C14</f>
        <v>16</v>
      </c>
      <c r="D156" s="42" t="s">
        <v>145</v>
      </c>
      <c r="E156" s="97">
        <f>'6.1. Інша інфо_1'!F14</f>
        <v>15</v>
      </c>
      <c r="F156" s="125">
        <f>'6.1. Інша інфо_1'!I14</f>
        <v>14</v>
      </c>
      <c r="G156" s="97">
        <f t="shared" si="11"/>
        <v>-1</v>
      </c>
      <c r="H156" s="168">
        <f t="shared" si="12"/>
        <v>93.3333333333333</v>
      </c>
    </row>
    <row r="157" spans="1:8" s="54" customFormat="1" ht="20.100000000000001" customHeight="1">
      <c r="A157" s="173" t="s">
        <v>84</v>
      </c>
      <c r="B157" s="217" t="s">
        <v>187</v>
      </c>
      <c r="C157" s="107">
        <f>C70</f>
        <v>4058.1</v>
      </c>
      <c r="D157" s="42" t="s">
        <v>145</v>
      </c>
      <c r="E157" s="107">
        <f>E70</f>
        <v>1625</v>
      </c>
      <c r="F157" s="126">
        <f>F70</f>
        <v>1738.6</v>
      </c>
      <c r="G157" s="95">
        <f t="shared" si="11"/>
        <v>113.6</v>
      </c>
      <c r="H157" s="172">
        <f t="shared" si="12"/>
        <v>106.990769230769</v>
      </c>
    </row>
    <row r="158" spans="1:8" s="54" customFormat="1" ht="37.5">
      <c r="A158" s="173" t="s">
        <v>188</v>
      </c>
      <c r="B158" s="217" t="s">
        <v>189</v>
      </c>
      <c r="C158" s="107">
        <f>'6.1. Інша інфо_1'!C23:E23</f>
        <v>16908.75</v>
      </c>
      <c r="D158" s="42" t="s">
        <v>145</v>
      </c>
      <c r="E158" s="220">
        <f>'6.1. Інша інфо_1'!F23</f>
        <v>27083.333333333299</v>
      </c>
      <c r="F158" s="221">
        <f>'6.1. Інша інфо_1'!I23</f>
        <v>30501.754385964901</v>
      </c>
      <c r="G158" s="95">
        <f t="shared" si="11"/>
        <v>3418.4210526315801</v>
      </c>
      <c r="H158" s="172">
        <f t="shared" si="12"/>
        <v>112.621862348178</v>
      </c>
    </row>
    <row r="159" spans="1:8" s="54" customFormat="1" ht="20.100000000000001" customHeight="1">
      <c r="A159" s="56" t="s">
        <v>181</v>
      </c>
      <c r="B159" s="217" t="s">
        <v>190</v>
      </c>
      <c r="C159" s="116">
        <f>'6.1. Інша інфо_1'!C24:E24</f>
        <v>60500</v>
      </c>
      <c r="D159" s="42" t="s">
        <v>145</v>
      </c>
      <c r="E159" s="222">
        <f>'6.1. Інша інфо_1'!F24</f>
        <v>35833.333333333299</v>
      </c>
      <c r="F159" s="223">
        <f>'6.1. Інша інфо_1'!I24</f>
        <v>83666.666666666701</v>
      </c>
      <c r="G159" s="97">
        <f t="shared" si="11"/>
        <v>47833.333333333299</v>
      </c>
      <c r="H159" s="168">
        <f t="shared" si="12"/>
        <v>233.488372093023</v>
      </c>
    </row>
    <row r="160" spans="1:8" s="54" customFormat="1" ht="20.100000000000001" customHeight="1">
      <c r="A160" s="56" t="s">
        <v>183</v>
      </c>
      <c r="B160" s="217" t="s">
        <v>191</v>
      </c>
      <c r="C160" s="116">
        <f>'6.1. Інша інфо_1'!C25:E25</f>
        <v>29944.444444444402</v>
      </c>
      <c r="D160" s="42" t="s">
        <v>145</v>
      </c>
      <c r="E160" s="222">
        <f>'6.1. Інша інфо_1'!F25</f>
        <v>32291.666666666701</v>
      </c>
      <c r="F160" s="223">
        <f>'6.1. Інша інфо_1'!I25</f>
        <v>37458.333333333299</v>
      </c>
      <c r="G160" s="97">
        <f t="shared" si="11"/>
        <v>5166.6666666666697</v>
      </c>
      <c r="H160" s="168">
        <f t="shared" si="12"/>
        <v>116</v>
      </c>
    </row>
    <row r="161" spans="1:9" s="54" customFormat="1" ht="20.100000000000001" customHeight="1">
      <c r="A161" s="56" t="s">
        <v>185</v>
      </c>
      <c r="B161" s="217" t="s">
        <v>192</v>
      </c>
      <c r="C161" s="116">
        <f>'6.1. Інша інфо_1'!C26:E26</f>
        <v>11739.583333333299</v>
      </c>
      <c r="D161" s="42" t="s">
        <v>145</v>
      </c>
      <c r="E161" s="222">
        <f>'6.1. Інша інфо_1'!F26</f>
        <v>25111.111111111099</v>
      </c>
      <c r="F161" s="223">
        <f>'6.1. Інша інфо_1'!I26</f>
        <v>24716.666666666701</v>
      </c>
      <c r="G161" s="97">
        <f t="shared" si="11"/>
        <v>-394.44444444444503</v>
      </c>
      <c r="H161" s="168">
        <f t="shared" si="12"/>
        <v>98.429203539823007</v>
      </c>
    </row>
    <row r="162" spans="1:9" s="54" customFormat="1" ht="20.100000000000001" customHeight="1">
      <c r="A162" s="57"/>
      <c r="B162" s="224"/>
      <c r="C162" s="225"/>
      <c r="D162" s="225"/>
      <c r="E162" s="226"/>
      <c r="F162" s="227"/>
      <c r="G162" s="226"/>
      <c r="H162" s="228"/>
    </row>
    <row r="163" spans="1:9" s="54" customFormat="1" ht="20.100000000000001" customHeight="1">
      <c r="A163" s="57"/>
      <c r="B163" s="224"/>
      <c r="C163" s="225"/>
      <c r="D163" s="225"/>
      <c r="E163" s="226"/>
      <c r="F163" s="227"/>
      <c r="G163" s="226"/>
      <c r="H163" s="228"/>
    </row>
    <row r="164" spans="1:9">
      <c r="A164" s="229"/>
      <c r="F164" s="150"/>
    </row>
    <row r="165" spans="1:9">
      <c r="A165" s="8" t="s">
        <v>193</v>
      </c>
      <c r="C165" s="254" t="s">
        <v>194</v>
      </c>
      <c r="D165" s="254"/>
      <c r="E165" s="254"/>
      <c r="F165" s="254"/>
      <c r="G165" s="255" t="s">
        <v>195</v>
      </c>
      <c r="H165" s="255"/>
    </row>
    <row r="166" spans="1:9" s="7" customFormat="1" ht="20.100000000000001" customHeight="1">
      <c r="A166" s="88" t="s">
        <v>196</v>
      </c>
      <c r="B166" s="52"/>
      <c r="C166" s="236" t="s">
        <v>197</v>
      </c>
      <c r="D166" s="236"/>
      <c r="E166" s="236"/>
      <c r="F166" s="236"/>
      <c r="G166" s="256" t="s">
        <v>198</v>
      </c>
      <c r="H166" s="256"/>
      <c r="I166" s="5"/>
    </row>
    <row r="167" spans="1:9">
      <c r="A167" s="229"/>
      <c r="F167" s="150"/>
    </row>
    <row r="168" spans="1:9">
      <c r="A168" s="229"/>
      <c r="F168" s="150"/>
    </row>
    <row r="169" spans="1:9">
      <c r="A169" s="229"/>
      <c r="F169" s="150"/>
    </row>
    <row r="170" spans="1:9">
      <c r="A170" s="229"/>
      <c r="F170" s="150"/>
    </row>
    <row r="171" spans="1:9">
      <c r="A171" s="229"/>
      <c r="F171" s="150"/>
    </row>
    <row r="172" spans="1:9">
      <c r="A172" s="229"/>
      <c r="F172" s="150"/>
    </row>
    <row r="173" spans="1:9">
      <c r="A173" s="229"/>
      <c r="F173" s="150"/>
    </row>
    <row r="174" spans="1:9">
      <c r="A174" s="229"/>
      <c r="F174" s="150"/>
    </row>
    <row r="175" spans="1:9">
      <c r="A175" s="229"/>
      <c r="F175" s="150"/>
    </row>
    <row r="176" spans="1:9">
      <c r="A176" s="229"/>
      <c r="F176" s="150"/>
    </row>
    <row r="177" spans="1:6">
      <c r="A177" s="229"/>
      <c r="F177" s="150"/>
    </row>
    <row r="178" spans="1:6">
      <c r="A178" s="229"/>
      <c r="F178" s="150"/>
    </row>
    <row r="179" spans="1:6">
      <c r="A179" s="229"/>
      <c r="F179" s="150"/>
    </row>
    <row r="180" spans="1:6">
      <c r="A180" s="229"/>
      <c r="F180" s="150"/>
    </row>
    <row r="181" spans="1:6">
      <c r="A181" s="229"/>
      <c r="F181" s="150"/>
    </row>
    <row r="182" spans="1:6">
      <c r="A182" s="229"/>
      <c r="F182" s="150"/>
    </row>
    <row r="183" spans="1:6">
      <c r="A183" s="229"/>
      <c r="F183" s="150"/>
    </row>
    <row r="184" spans="1:6">
      <c r="A184" s="229"/>
      <c r="F184" s="150"/>
    </row>
    <row r="185" spans="1:6">
      <c r="A185" s="229"/>
      <c r="F185" s="150"/>
    </row>
    <row r="186" spans="1:6">
      <c r="A186" s="229"/>
      <c r="F186" s="150"/>
    </row>
    <row r="187" spans="1:6">
      <c r="A187" s="229"/>
      <c r="F187" s="150"/>
    </row>
    <row r="188" spans="1:6">
      <c r="A188" s="229"/>
      <c r="F188" s="150"/>
    </row>
    <row r="189" spans="1:6">
      <c r="A189" s="229"/>
      <c r="F189" s="150"/>
    </row>
    <row r="190" spans="1:6">
      <c r="A190" s="229"/>
      <c r="F190" s="150"/>
    </row>
    <row r="191" spans="1:6">
      <c r="A191" s="229"/>
      <c r="F191" s="150"/>
    </row>
    <row r="192" spans="1:6">
      <c r="A192" s="229"/>
      <c r="F192" s="150"/>
    </row>
    <row r="193" spans="1:6">
      <c r="A193" s="229"/>
      <c r="F193" s="150"/>
    </row>
    <row r="194" spans="1:6">
      <c r="A194" s="229"/>
      <c r="F194" s="150"/>
    </row>
    <row r="195" spans="1:6">
      <c r="A195" s="229"/>
      <c r="F195" s="150"/>
    </row>
    <row r="196" spans="1:6">
      <c r="A196" s="229"/>
      <c r="F196" s="150"/>
    </row>
    <row r="197" spans="1:6">
      <c r="A197" s="229"/>
      <c r="F197" s="150"/>
    </row>
    <row r="198" spans="1:6">
      <c r="A198" s="229"/>
      <c r="F198" s="150"/>
    </row>
    <row r="199" spans="1:6">
      <c r="A199" s="229"/>
      <c r="F199" s="150"/>
    </row>
    <row r="200" spans="1:6">
      <c r="A200" s="229"/>
      <c r="F200" s="150"/>
    </row>
    <row r="201" spans="1:6">
      <c r="A201" s="229"/>
      <c r="F201" s="150"/>
    </row>
    <row r="202" spans="1:6">
      <c r="A202" s="229"/>
      <c r="F202" s="150"/>
    </row>
    <row r="203" spans="1:6">
      <c r="A203" s="229"/>
      <c r="F203" s="150"/>
    </row>
    <row r="204" spans="1:6">
      <c r="A204" s="229"/>
      <c r="F204" s="150"/>
    </row>
    <row r="205" spans="1:6">
      <c r="A205" s="229"/>
    </row>
    <row r="206" spans="1:6">
      <c r="A206" s="229"/>
    </row>
    <row r="207" spans="1:6">
      <c r="A207" s="229"/>
    </row>
    <row r="208" spans="1:6">
      <c r="A208" s="229"/>
    </row>
    <row r="209" spans="1:1">
      <c r="A209" s="229"/>
    </row>
    <row r="210" spans="1:1">
      <c r="A210" s="229"/>
    </row>
    <row r="211" spans="1:1">
      <c r="A211" s="229"/>
    </row>
    <row r="212" spans="1:1">
      <c r="A212" s="229"/>
    </row>
    <row r="213" spans="1:1">
      <c r="A213" s="229"/>
    </row>
    <row r="214" spans="1:1">
      <c r="A214" s="229"/>
    </row>
    <row r="215" spans="1:1">
      <c r="A215" s="229"/>
    </row>
    <row r="216" spans="1:1">
      <c r="A216" s="229"/>
    </row>
    <row r="217" spans="1:1">
      <c r="A217" s="229"/>
    </row>
    <row r="218" spans="1:1">
      <c r="A218" s="229"/>
    </row>
    <row r="219" spans="1:1">
      <c r="A219" s="229"/>
    </row>
    <row r="220" spans="1:1">
      <c r="A220" s="229"/>
    </row>
    <row r="221" spans="1:1">
      <c r="A221" s="229"/>
    </row>
    <row r="222" spans="1:1">
      <c r="A222" s="229"/>
    </row>
    <row r="223" spans="1:1">
      <c r="A223" s="229"/>
    </row>
    <row r="224" spans="1:1">
      <c r="A224" s="229"/>
    </row>
    <row r="225" spans="1:1">
      <c r="A225" s="229"/>
    </row>
    <row r="226" spans="1:1">
      <c r="A226" s="229"/>
    </row>
    <row r="227" spans="1:1">
      <c r="A227" s="229"/>
    </row>
    <row r="228" spans="1:1">
      <c r="A228" s="229"/>
    </row>
    <row r="229" spans="1:1">
      <c r="A229" s="229"/>
    </row>
    <row r="230" spans="1:1">
      <c r="A230" s="229"/>
    </row>
    <row r="231" spans="1:1">
      <c r="A231" s="229"/>
    </row>
    <row r="232" spans="1:1">
      <c r="A232" s="229"/>
    </row>
    <row r="233" spans="1:1">
      <c r="A233" s="229"/>
    </row>
    <row r="234" spans="1:1">
      <c r="A234" s="229"/>
    </row>
    <row r="235" spans="1:1">
      <c r="A235" s="229"/>
    </row>
    <row r="236" spans="1:1">
      <c r="A236" s="229"/>
    </row>
    <row r="237" spans="1:1">
      <c r="A237" s="229"/>
    </row>
    <row r="238" spans="1:1">
      <c r="A238" s="229"/>
    </row>
    <row r="239" spans="1:1">
      <c r="A239" s="229"/>
    </row>
    <row r="240" spans="1:1">
      <c r="A240" s="229"/>
    </row>
    <row r="241" spans="1:1">
      <c r="A241" s="229"/>
    </row>
    <row r="242" spans="1:1">
      <c r="A242" s="229"/>
    </row>
    <row r="243" spans="1:1">
      <c r="A243" s="229"/>
    </row>
    <row r="244" spans="1:1">
      <c r="A244" s="229"/>
    </row>
    <row r="245" spans="1:1">
      <c r="A245" s="229"/>
    </row>
    <row r="246" spans="1:1">
      <c r="A246" s="229"/>
    </row>
    <row r="247" spans="1:1">
      <c r="A247" s="229"/>
    </row>
    <row r="248" spans="1:1">
      <c r="A248" s="229"/>
    </row>
    <row r="249" spans="1:1">
      <c r="A249" s="229"/>
    </row>
    <row r="250" spans="1:1">
      <c r="A250" s="229"/>
    </row>
    <row r="251" spans="1:1">
      <c r="A251" s="229"/>
    </row>
    <row r="252" spans="1:1">
      <c r="A252" s="229"/>
    </row>
    <row r="253" spans="1:1">
      <c r="A253" s="229"/>
    </row>
    <row r="254" spans="1:1">
      <c r="A254" s="229"/>
    </row>
    <row r="255" spans="1:1">
      <c r="A255" s="229"/>
    </row>
    <row r="256" spans="1:1">
      <c r="A256" s="229"/>
    </row>
    <row r="257" spans="1:1">
      <c r="A257" s="229"/>
    </row>
    <row r="258" spans="1:1">
      <c r="A258" s="229"/>
    </row>
    <row r="259" spans="1:1">
      <c r="A259" s="229"/>
    </row>
    <row r="260" spans="1:1">
      <c r="A260" s="229"/>
    </row>
    <row r="261" spans="1:1">
      <c r="A261" s="229"/>
    </row>
    <row r="262" spans="1:1">
      <c r="A262" s="229"/>
    </row>
    <row r="263" spans="1:1">
      <c r="A263" s="229"/>
    </row>
    <row r="264" spans="1:1">
      <c r="A264" s="229"/>
    </row>
    <row r="265" spans="1:1">
      <c r="A265" s="229"/>
    </row>
    <row r="266" spans="1:1">
      <c r="A266" s="229"/>
    </row>
    <row r="267" spans="1:1">
      <c r="A267" s="229"/>
    </row>
    <row r="268" spans="1:1">
      <c r="A268" s="229"/>
    </row>
    <row r="269" spans="1:1">
      <c r="A269" s="229"/>
    </row>
    <row r="270" spans="1:1">
      <c r="A270" s="229"/>
    </row>
    <row r="271" spans="1:1">
      <c r="A271" s="229"/>
    </row>
    <row r="272" spans="1:1">
      <c r="A272" s="229"/>
    </row>
    <row r="273" spans="1:1">
      <c r="A273" s="229"/>
    </row>
    <row r="274" spans="1:1">
      <c r="A274" s="229"/>
    </row>
    <row r="275" spans="1:1">
      <c r="A275" s="229"/>
    </row>
    <row r="276" spans="1:1">
      <c r="A276" s="229"/>
    </row>
    <row r="277" spans="1:1">
      <c r="A277" s="229"/>
    </row>
    <row r="278" spans="1:1">
      <c r="A278" s="229"/>
    </row>
    <row r="279" spans="1:1">
      <c r="A279" s="229"/>
    </row>
    <row r="280" spans="1:1">
      <c r="A280" s="229"/>
    </row>
    <row r="281" spans="1:1">
      <c r="A281" s="229"/>
    </row>
    <row r="282" spans="1:1">
      <c r="A282" s="229"/>
    </row>
    <row r="283" spans="1:1">
      <c r="A283" s="229"/>
    </row>
    <row r="284" spans="1:1">
      <c r="A284" s="229"/>
    </row>
    <row r="285" spans="1:1">
      <c r="A285" s="229"/>
    </row>
    <row r="286" spans="1:1">
      <c r="A286" s="229"/>
    </row>
    <row r="287" spans="1:1">
      <c r="A287" s="229"/>
    </row>
    <row r="288" spans="1:1">
      <c r="A288" s="229"/>
    </row>
    <row r="289" spans="1:1">
      <c r="A289" s="229"/>
    </row>
    <row r="290" spans="1:1">
      <c r="A290" s="229"/>
    </row>
    <row r="291" spans="1:1">
      <c r="A291" s="229"/>
    </row>
    <row r="292" spans="1:1">
      <c r="A292" s="229"/>
    </row>
    <row r="293" spans="1:1">
      <c r="A293" s="229"/>
    </row>
    <row r="294" spans="1:1">
      <c r="A294" s="229"/>
    </row>
    <row r="295" spans="1:1">
      <c r="A295" s="229"/>
    </row>
    <row r="296" spans="1:1">
      <c r="A296" s="229"/>
    </row>
    <row r="297" spans="1:1">
      <c r="A297" s="229"/>
    </row>
    <row r="298" spans="1:1">
      <c r="A298" s="229"/>
    </row>
    <row r="299" spans="1:1">
      <c r="A299" s="229"/>
    </row>
    <row r="300" spans="1:1">
      <c r="A300" s="229"/>
    </row>
    <row r="301" spans="1:1">
      <c r="A301" s="229"/>
    </row>
    <row r="302" spans="1:1">
      <c r="A302" s="229"/>
    </row>
    <row r="303" spans="1:1">
      <c r="A303" s="229"/>
    </row>
    <row r="304" spans="1:1">
      <c r="A304" s="229"/>
    </row>
    <row r="305" spans="1:1">
      <c r="A305" s="229"/>
    </row>
    <row r="306" spans="1:1">
      <c r="A306" s="229"/>
    </row>
    <row r="307" spans="1:1">
      <c r="A307" s="229"/>
    </row>
    <row r="308" spans="1:1">
      <c r="A308" s="229"/>
    </row>
    <row r="309" spans="1:1">
      <c r="A309" s="229"/>
    </row>
    <row r="310" spans="1:1">
      <c r="A310" s="229"/>
    </row>
    <row r="311" spans="1:1">
      <c r="A311" s="229"/>
    </row>
    <row r="312" spans="1:1">
      <c r="A312" s="229"/>
    </row>
    <row r="313" spans="1:1">
      <c r="A313" s="229"/>
    </row>
    <row r="314" spans="1:1">
      <c r="A314" s="229"/>
    </row>
    <row r="315" spans="1:1">
      <c r="A315" s="229"/>
    </row>
    <row r="316" spans="1:1">
      <c r="A316" s="229"/>
    </row>
    <row r="317" spans="1:1">
      <c r="A317" s="229"/>
    </row>
    <row r="318" spans="1:1">
      <c r="A318" s="229"/>
    </row>
    <row r="319" spans="1:1">
      <c r="A319" s="229"/>
    </row>
    <row r="320" spans="1:1">
      <c r="A320" s="229"/>
    </row>
    <row r="321" spans="1:1">
      <c r="A321" s="229"/>
    </row>
    <row r="322" spans="1:1">
      <c r="A322" s="229"/>
    </row>
    <row r="323" spans="1:1">
      <c r="A323" s="229"/>
    </row>
    <row r="324" spans="1:1">
      <c r="A324" s="229"/>
    </row>
    <row r="325" spans="1:1">
      <c r="A325" s="99"/>
    </row>
    <row r="326" spans="1:1">
      <c r="A326" s="99"/>
    </row>
    <row r="327" spans="1:1">
      <c r="A327" s="99"/>
    </row>
    <row r="328" spans="1:1">
      <c r="A328" s="99"/>
    </row>
    <row r="329" spans="1:1">
      <c r="A329" s="99"/>
    </row>
    <row r="330" spans="1:1">
      <c r="A330" s="99"/>
    </row>
    <row r="331" spans="1:1">
      <c r="A331" s="99"/>
    </row>
    <row r="332" spans="1:1">
      <c r="A332" s="99"/>
    </row>
    <row r="333" spans="1:1">
      <c r="A333" s="99"/>
    </row>
    <row r="334" spans="1:1">
      <c r="A334" s="99"/>
    </row>
    <row r="335" spans="1:1">
      <c r="A335" s="99"/>
    </row>
    <row r="336" spans="1:1">
      <c r="A336" s="99"/>
    </row>
    <row r="337" spans="1:1">
      <c r="A337" s="99"/>
    </row>
    <row r="338" spans="1:1">
      <c r="A338" s="99"/>
    </row>
    <row r="339" spans="1:1">
      <c r="A339" s="99"/>
    </row>
    <row r="340" spans="1:1">
      <c r="A340" s="99"/>
    </row>
    <row r="341" spans="1:1">
      <c r="A341" s="99"/>
    </row>
    <row r="342" spans="1:1">
      <c r="A342" s="99"/>
    </row>
    <row r="343" spans="1:1">
      <c r="A343" s="99"/>
    </row>
    <row r="344" spans="1:1">
      <c r="A344" s="99"/>
    </row>
    <row r="345" spans="1:1">
      <c r="A345" s="99"/>
    </row>
    <row r="346" spans="1:1">
      <c r="A346" s="99"/>
    </row>
    <row r="347" spans="1:1">
      <c r="A347" s="99"/>
    </row>
    <row r="348" spans="1:1">
      <c r="A348" s="99"/>
    </row>
    <row r="349" spans="1:1">
      <c r="A349" s="99"/>
    </row>
    <row r="350" spans="1:1">
      <c r="A350" s="99"/>
    </row>
    <row r="351" spans="1:1">
      <c r="A351" s="99"/>
    </row>
    <row r="352" spans="1:1">
      <c r="A352" s="99"/>
    </row>
    <row r="353" spans="1:1">
      <c r="A353" s="99"/>
    </row>
    <row r="354" spans="1:1">
      <c r="A354" s="99"/>
    </row>
    <row r="355" spans="1:1">
      <c r="A355" s="99"/>
    </row>
    <row r="356" spans="1:1">
      <c r="A356" s="99"/>
    </row>
    <row r="357" spans="1:1">
      <c r="A357" s="99"/>
    </row>
    <row r="358" spans="1:1">
      <c r="A358" s="99"/>
    </row>
    <row r="359" spans="1:1">
      <c r="A359" s="99"/>
    </row>
    <row r="360" spans="1:1">
      <c r="A360" s="99"/>
    </row>
    <row r="361" spans="1:1">
      <c r="A361" s="99"/>
    </row>
    <row r="362" spans="1:1">
      <c r="A362" s="99"/>
    </row>
    <row r="363" spans="1:1">
      <c r="A363" s="99"/>
    </row>
    <row r="364" spans="1:1">
      <c r="A364" s="99"/>
    </row>
    <row r="365" spans="1:1">
      <c r="A365" s="99"/>
    </row>
    <row r="366" spans="1:1">
      <c r="A366" s="99"/>
    </row>
    <row r="367" spans="1:1">
      <c r="A367" s="99"/>
    </row>
    <row r="368" spans="1:1">
      <c r="A368" s="99"/>
    </row>
    <row r="369" spans="1:1">
      <c r="A369" s="99"/>
    </row>
    <row r="370" spans="1:1">
      <c r="A370" s="99"/>
    </row>
    <row r="371" spans="1:1">
      <c r="A371" s="99"/>
    </row>
    <row r="372" spans="1:1">
      <c r="A372" s="99"/>
    </row>
    <row r="373" spans="1:1">
      <c r="A373" s="99"/>
    </row>
    <row r="374" spans="1:1">
      <c r="A374" s="99"/>
    </row>
    <row r="375" spans="1:1">
      <c r="A375" s="99"/>
    </row>
    <row r="376" spans="1:1">
      <c r="A376" s="99"/>
    </row>
    <row r="377" spans="1:1">
      <c r="A377" s="99"/>
    </row>
    <row r="378" spans="1:1">
      <c r="A378" s="99"/>
    </row>
    <row r="379" spans="1:1">
      <c r="A379" s="99"/>
    </row>
    <row r="380" spans="1:1">
      <c r="A380" s="99"/>
    </row>
    <row r="381" spans="1:1">
      <c r="A381" s="99"/>
    </row>
    <row r="382" spans="1:1">
      <c r="A382" s="99"/>
    </row>
    <row r="383" spans="1:1">
      <c r="A383" s="99"/>
    </row>
    <row r="384" spans="1:1">
      <c r="A384" s="99"/>
    </row>
    <row r="385" spans="1:1">
      <c r="A385" s="99"/>
    </row>
    <row r="386" spans="1:1">
      <c r="A386" s="99"/>
    </row>
    <row r="387" spans="1:1">
      <c r="A387" s="99"/>
    </row>
    <row r="388" spans="1:1">
      <c r="A388" s="99"/>
    </row>
    <row r="389" spans="1:1">
      <c r="A389" s="99"/>
    </row>
    <row r="390" spans="1:1">
      <c r="A390" s="99"/>
    </row>
    <row r="391" spans="1:1">
      <c r="A391" s="99"/>
    </row>
    <row r="392" spans="1:1">
      <c r="A392" s="99"/>
    </row>
    <row r="393" spans="1:1">
      <c r="A393" s="99"/>
    </row>
    <row r="394" spans="1:1">
      <c r="A394" s="99"/>
    </row>
    <row r="395" spans="1:1">
      <c r="A395" s="99"/>
    </row>
    <row r="396" spans="1:1">
      <c r="A396" s="99"/>
    </row>
    <row r="397" spans="1:1">
      <c r="A397" s="99"/>
    </row>
    <row r="398" spans="1:1">
      <c r="A398" s="99"/>
    </row>
    <row r="399" spans="1:1">
      <c r="A399" s="99"/>
    </row>
    <row r="400" spans="1:1">
      <c r="A400" s="99"/>
    </row>
    <row r="401" spans="1:1">
      <c r="A401" s="99"/>
    </row>
    <row r="402" spans="1:1">
      <c r="A402" s="99"/>
    </row>
    <row r="403" spans="1:1">
      <c r="A403" s="99"/>
    </row>
    <row r="404" spans="1:1">
      <c r="A404" s="99"/>
    </row>
    <row r="405" spans="1:1">
      <c r="A405" s="99"/>
    </row>
    <row r="406" spans="1:1">
      <c r="A406" s="99"/>
    </row>
    <row r="407" spans="1:1">
      <c r="A407" s="99"/>
    </row>
    <row r="408" spans="1:1">
      <c r="A408" s="99"/>
    </row>
    <row r="409" spans="1:1">
      <c r="A409" s="99"/>
    </row>
    <row r="410" spans="1:1">
      <c r="A410" s="99"/>
    </row>
    <row r="411" spans="1:1">
      <c r="A411" s="99"/>
    </row>
    <row r="412" spans="1:1">
      <c r="A412" s="99"/>
    </row>
    <row r="413" spans="1:1">
      <c r="A413" s="99"/>
    </row>
    <row r="414" spans="1:1">
      <c r="A414" s="99"/>
    </row>
    <row r="415" spans="1:1">
      <c r="A415" s="99"/>
    </row>
    <row r="416" spans="1:1">
      <c r="A416" s="99"/>
    </row>
    <row r="417" spans="1:1">
      <c r="A417" s="99"/>
    </row>
    <row r="418" spans="1:1">
      <c r="A418" s="99"/>
    </row>
    <row r="419" spans="1:1">
      <c r="A419" s="99"/>
    </row>
    <row r="420" spans="1:1">
      <c r="A420" s="99"/>
    </row>
    <row r="421" spans="1:1">
      <c r="A421" s="99"/>
    </row>
    <row r="422" spans="1:1">
      <c r="A422" s="99"/>
    </row>
    <row r="423" spans="1:1">
      <c r="A423" s="99"/>
    </row>
    <row r="424" spans="1:1">
      <c r="A424" s="99"/>
    </row>
    <row r="425" spans="1:1">
      <c r="A425" s="99"/>
    </row>
    <row r="426" spans="1:1">
      <c r="A426" s="99"/>
    </row>
    <row r="427" spans="1:1">
      <c r="A427" s="99"/>
    </row>
    <row r="428" spans="1:1">
      <c r="A428" s="99"/>
    </row>
    <row r="429" spans="1:1">
      <c r="A429" s="99"/>
    </row>
    <row r="430" spans="1:1">
      <c r="A430" s="99"/>
    </row>
    <row r="431" spans="1:1">
      <c r="A431" s="99"/>
    </row>
    <row r="432" spans="1:1">
      <c r="A432" s="99"/>
    </row>
    <row r="433" spans="1:1">
      <c r="A433" s="99"/>
    </row>
    <row r="434" spans="1:1">
      <c r="A434" s="99"/>
    </row>
    <row r="435" spans="1:1">
      <c r="A435" s="99"/>
    </row>
    <row r="436" spans="1:1">
      <c r="A436" s="99"/>
    </row>
    <row r="437" spans="1:1">
      <c r="A437" s="99"/>
    </row>
    <row r="438" spans="1:1">
      <c r="A438" s="99"/>
    </row>
    <row r="439" spans="1:1">
      <c r="A439" s="99"/>
    </row>
    <row r="440" spans="1:1">
      <c r="A440" s="99"/>
    </row>
    <row r="441" spans="1:1">
      <c r="A441" s="99"/>
    </row>
    <row r="442" spans="1:1">
      <c r="A442" s="99"/>
    </row>
    <row r="443" spans="1:1">
      <c r="A443" s="99"/>
    </row>
    <row r="444" spans="1:1">
      <c r="A444" s="99"/>
    </row>
    <row r="445" spans="1:1">
      <c r="A445" s="99"/>
    </row>
    <row r="446" spans="1:1">
      <c r="A446" s="99"/>
    </row>
    <row r="447" spans="1:1">
      <c r="A447" s="99"/>
    </row>
    <row r="448" spans="1:1">
      <c r="A448" s="99"/>
    </row>
    <row r="449" spans="1:1">
      <c r="A449" s="99"/>
    </row>
    <row r="450" spans="1:1">
      <c r="A450" s="99"/>
    </row>
    <row r="451" spans="1:1">
      <c r="A451" s="99"/>
    </row>
    <row r="452" spans="1:1">
      <c r="A452" s="99"/>
    </row>
    <row r="453" spans="1:1">
      <c r="A453" s="99"/>
    </row>
    <row r="454" spans="1:1">
      <c r="A454" s="99"/>
    </row>
    <row r="455" spans="1:1">
      <c r="A455" s="99"/>
    </row>
    <row r="456" spans="1:1">
      <c r="A456" s="99"/>
    </row>
    <row r="457" spans="1:1">
      <c r="A457" s="99"/>
    </row>
    <row r="458" spans="1:1">
      <c r="A458" s="99"/>
    </row>
    <row r="459" spans="1:1">
      <c r="A459" s="99"/>
    </row>
    <row r="460" spans="1:1">
      <c r="A460" s="99"/>
    </row>
    <row r="461" spans="1:1">
      <c r="A461" s="99"/>
    </row>
    <row r="462" spans="1:1">
      <c r="A462" s="99"/>
    </row>
    <row r="463" spans="1:1">
      <c r="A463" s="99"/>
    </row>
    <row r="464" spans="1:1">
      <c r="A464" s="99"/>
    </row>
    <row r="465" spans="1:1">
      <c r="A465" s="99"/>
    </row>
    <row r="466" spans="1:1">
      <c r="A466" s="99"/>
    </row>
    <row r="467" spans="1:1">
      <c r="A467" s="99"/>
    </row>
    <row r="468" spans="1:1">
      <c r="A468" s="99"/>
    </row>
    <row r="469" spans="1:1">
      <c r="A469" s="99"/>
    </row>
    <row r="470" spans="1:1">
      <c r="A470" s="99"/>
    </row>
    <row r="471" spans="1:1">
      <c r="A471" s="99"/>
    </row>
    <row r="472" spans="1:1">
      <c r="A472" s="99"/>
    </row>
    <row r="473" spans="1:1">
      <c r="A473" s="99"/>
    </row>
    <row r="474" spans="1:1">
      <c r="A474" s="99"/>
    </row>
    <row r="475" spans="1:1">
      <c r="A475" s="99"/>
    </row>
    <row r="476" spans="1:1">
      <c r="A476" s="99"/>
    </row>
    <row r="477" spans="1:1">
      <c r="A477" s="99"/>
    </row>
    <row r="478" spans="1:1">
      <c r="A478" s="99"/>
    </row>
    <row r="479" spans="1:1">
      <c r="A479" s="99"/>
    </row>
    <row r="480" spans="1:1">
      <c r="A480" s="99"/>
    </row>
    <row r="481" spans="1:1">
      <c r="A481" s="99"/>
    </row>
    <row r="482" spans="1:1">
      <c r="A482" s="99"/>
    </row>
    <row r="483" spans="1:1">
      <c r="A483" s="99"/>
    </row>
    <row r="484" spans="1:1">
      <c r="A484" s="99"/>
    </row>
    <row r="485" spans="1:1">
      <c r="A485" s="99"/>
    </row>
    <row r="486" spans="1:1">
      <c r="A486" s="99"/>
    </row>
    <row r="487" spans="1:1">
      <c r="A487" s="99"/>
    </row>
    <row r="488" spans="1:1">
      <c r="A488" s="99"/>
    </row>
    <row r="489" spans="1:1">
      <c r="A489" s="99"/>
    </row>
    <row r="490" spans="1:1">
      <c r="A490" s="99"/>
    </row>
  </sheetData>
  <mergeCells count="39">
    <mergeCell ref="C166:F166"/>
    <mergeCell ref="G166:H166"/>
    <mergeCell ref="A24:A25"/>
    <mergeCell ref="B24:B25"/>
    <mergeCell ref="A129:H129"/>
    <mergeCell ref="A143:H143"/>
    <mergeCell ref="A152:H152"/>
    <mergeCell ref="C165:F165"/>
    <mergeCell ref="G165:H165"/>
    <mergeCell ref="A76:H76"/>
    <mergeCell ref="A88:H88"/>
    <mergeCell ref="A102:H102"/>
    <mergeCell ref="A110:H110"/>
    <mergeCell ref="A123:H123"/>
    <mergeCell ref="A22:H22"/>
    <mergeCell ref="C24:D24"/>
    <mergeCell ref="E24:H24"/>
    <mergeCell ref="A27:H27"/>
    <mergeCell ref="A75:H75"/>
    <mergeCell ref="B15:E15"/>
    <mergeCell ref="A17:H17"/>
    <mergeCell ref="A18:H18"/>
    <mergeCell ref="A19:H19"/>
    <mergeCell ref="A20:H20"/>
    <mergeCell ref="B11:E11"/>
    <mergeCell ref="F11:G11"/>
    <mergeCell ref="B12:E12"/>
    <mergeCell ref="B13:E13"/>
    <mergeCell ref="B14:E14"/>
    <mergeCell ref="B7:E7"/>
    <mergeCell ref="B8:E8"/>
    <mergeCell ref="B9:E9"/>
    <mergeCell ref="B10:E10"/>
    <mergeCell ref="F10:G10"/>
    <mergeCell ref="F1:H1"/>
    <mergeCell ref="B3:E3"/>
    <mergeCell ref="B4:E4"/>
    <mergeCell ref="B5:E5"/>
    <mergeCell ref="B6:E6"/>
  </mergeCells>
  <pageMargins left="0.90138888888888902" right="0.59027777777777801" top="0.78680555555555598" bottom="0.78680555555555598" header="0.31458333333333299" footer="0.196527777777778"/>
  <pageSetup paperSize="9" scale="47" orientation="landscape" verticalDpi="300" r:id="rId1"/>
  <headerFooter alignWithMargins="0">
    <oddHeader>&amp;C&amp;"Times New Roman"&amp;14
 &amp;P&amp;R&amp;"Times New Roman"&amp;14Продовження додатка 3</oddHeader>
  </headerFooter>
  <rowBreaks count="3" manualBreakCount="3">
    <brk id="46" max="7" man="1"/>
    <brk id="87" max="7" man="1"/>
    <brk id="128" max="7" man="1"/>
  </rowBreaks>
  <ignoredErrors>
    <ignoredError sqref="E154:E156" formula="1"/>
    <ignoredError sqref="E158:E161" evalError="1" formula="1"/>
    <ignoredError sqref="B153:B161 B144:B151 B112" numberStoredAsText="1"/>
    <ignoredError sqref="G56:G59 H153:H157 H130:H142 G62 G48:G54 G105:G109 G79:G86 H77:H87 C46:G46 G42:G43 G32:G36 H28:H44 H144:H151 C159:C161 H111:H122 H103:H109 H89:H101 C45:H45 H46:H74 G92 G103 C124:E128 F158:H16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328"/>
  <sheetViews>
    <sheetView zoomScale="75" zoomScaleNormal="75" zoomScaleSheetLayoutView="75" workbookViewId="0">
      <pane xSplit="2" ySplit="6" topLeftCell="C73" activePane="bottomRight" state="frozen"/>
      <selection pane="topRight"/>
      <selection pane="bottomLeft"/>
      <selection pane="bottomRight" sqref="A1:I1"/>
    </sheetView>
  </sheetViews>
  <sheetFormatPr defaultColWidth="9.140625" defaultRowHeight="18.75"/>
  <cols>
    <col min="1" max="1" width="92.85546875" style="52" customWidth="1"/>
    <col min="2" max="2" width="14.85546875" style="17" customWidth="1"/>
    <col min="3" max="5" width="22.42578125" style="17" customWidth="1"/>
    <col min="6" max="6" width="22.42578125" style="133" customWidth="1"/>
    <col min="7" max="7" width="22.42578125" style="17" customWidth="1"/>
    <col min="8" max="8" width="19.85546875" style="17" customWidth="1"/>
    <col min="9" max="9" width="95.42578125" style="17" customWidth="1"/>
    <col min="10" max="16384" width="9.140625" style="52"/>
  </cols>
  <sheetData>
    <row r="1" spans="1:9">
      <c r="A1" s="258" t="s">
        <v>44</v>
      </c>
      <c r="B1" s="258"/>
      <c r="C1" s="258"/>
      <c r="D1" s="258"/>
      <c r="E1" s="258"/>
      <c r="F1" s="258"/>
      <c r="G1" s="258"/>
      <c r="H1" s="258"/>
      <c r="I1" s="258"/>
    </row>
    <row r="2" spans="1:9" ht="12.75" customHeight="1">
      <c r="A2" s="134"/>
      <c r="B2" s="35"/>
      <c r="C2" s="35"/>
      <c r="D2" s="35"/>
      <c r="E2" s="35"/>
      <c r="F2" s="135"/>
      <c r="G2" s="35"/>
      <c r="H2" s="35"/>
      <c r="I2" s="35"/>
    </row>
    <row r="3" spans="1:9" ht="39" customHeight="1">
      <c r="A3" s="257" t="s">
        <v>34</v>
      </c>
      <c r="B3" s="237" t="s">
        <v>35</v>
      </c>
      <c r="C3" s="237" t="s">
        <v>199</v>
      </c>
      <c r="D3" s="237"/>
      <c r="E3" s="257" t="s">
        <v>37</v>
      </c>
      <c r="F3" s="257"/>
      <c r="G3" s="257"/>
      <c r="H3" s="257"/>
      <c r="I3" s="257"/>
    </row>
    <row r="4" spans="1:9" ht="37.5">
      <c r="A4" s="257"/>
      <c r="B4" s="237"/>
      <c r="C4" s="14" t="s">
        <v>38</v>
      </c>
      <c r="D4" s="14" t="s">
        <v>39</v>
      </c>
      <c r="E4" s="14" t="s">
        <v>40</v>
      </c>
      <c r="F4" s="136" t="s">
        <v>41</v>
      </c>
      <c r="G4" s="93" t="s">
        <v>42</v>
      </c>
      <c r="H4" s="93" t="s">
        <v>43</v>
      </c>
      <c r="I4" s="14" t="s">
        <v>200</v>
      </c>
    </row>
    <row r="5" spans="1:9">
      <c r="A5" s="23">
        <v>1</v>
      </c>
      <c r="B5" s="14">
        <v>2</v>
      </c>
      <c r="C5" s="23">
        <v>3</v>
      </c>
      <c r="D5" s="14">
        <v>4</v>
      </c>
      <c r="E5" s="23">
        <v>5</v>
      </c>
      <c r="F5" s="136">
        <v>6</v>
      </c>
      <c r="G5" s="23">
        <v>7</v>
      </c>
      <c r="H5" s="14">
        <v>8</v>
      </c>
      <c r="I5" s="23">
        <v>9</v>
      </c>
    </row>
    <row r="6" spans="1:9" s="54" customFormat="1" ht="24.95" customHeight="1">
      <c r="A6" s="259" t="s">
        <v>201</v>
      </c>
      <c r="B6" s="259"/>
      <c r="C6" s="259"/>
      <c r="D6" s="259"/>
      <c r="E6" s="259"/>
      <c r="F6" s="259"/>
      <c r="G6" s="259"/>
      <c r="H6" s="259"/>
      <c r="I6" s="259"/>
    </row>
    <row r="7" spans="1:9" s="54" customFormat="1" ht="20.100000000000001" customHeight="1">
      <c r="A7" s="56" t="s">
        <v>45</v>
      </c>
      <c r="B7" s="23">
        <v>1000</v>
      </c>
      <c r="C7" s="97">
        <v>1121.0999999999999</v>
      </c>
      <c r="D7" s="97">
        <v>1404.9</v>
      </c>
      <c r="E7" s="97">
        <v>550</v>
      </c>
      <c r="F7" s="125">
        <v>506.1</v>
      </c>
      <c r="G7" s="97">
        <f>F7-E7</f>
        <v>-43.9</v>
      </c>
      <c r="H7" s="98">
        <f>(F7/E7)*100</f>
        <v>92.018181818181802</v>
      </c>
      <c r="I7" s="59"/>
    </row>
    <row r="8" spans="1:9" ht="20.100000000000001" customHeight="1">
      <c r="A8" s="56" t="s">
        <v>46</v>
      </c>
      <c r="B8" s="23">
        <v>1010</v>
      </c>
      <c r="C8" s="110">
        <f t="shared" ref="C8:F8" si="0">SUM(C9:C16)</f>
        <v>-263</v>
      </c>
      <c r="D8" s="109">
        <f t="shared" si="0"/>
        <v>-1187</v>
      </c>
      <c r="E8" s="109">
        <f t="shared" si="0"/>
        <v>-170</v>
      </c>
      <c r="F8" s="109">
        <f t="shared" si="0"/>
        <v>-659.7</v>
      </c>
      <c r="G8" s="97">
        <f>F8-E8</f>
        <v>-489.7</v>
      </c>
      <c r="H8" s="98">
        <f t="shared" ref="H8:H71" si="1">(F8/E8)*100</f>
        <v>388.058823529412</v>
      </c>
      <c r="I8" s="59"/>
    </row>
    <row r="9" spans="1:9" s="7" customFormat="1" ht="20.100000000000001" customHeight="1">
      <c r="A9" s="56" t="s">
        <v>202</v>
      </c>
      <c r="B9" s="14">
        <v>1011</v>
      </c>
      <c r="C9" s="97"/>
      <c r="D9" s="97"/>
      <c r="E9" s="97"/>
      <c r="F9" s="125"/>
      <c r="G9" s="97">
        <f t="shared" ref="G9:G59" si="2">F9-E9</f>
        <v>0</v>
      </c>
      <c r="H9" s="98" t="e">
        <f t="shared" si="1"/>
        <v>#DIV/0!</v>
      </c>
      <c r="I9" s="59"/>
    </row>
    <row r="10" spans="1:9" s="7" customFormat="1" ht="20.100000000000001" customHeight="1">
      <c r="A10" s="56" t="s">
        <v>203</v>
      </c>
      <c r="B10" s="14">
        <v>1012</v>
      </c>
      <c r="C10" s="97"/>
      <c r="D10" s="97"/>
      <c r="E10" s="97"/>
      <c r="F10" s="125"/>
      <c r="G10" s="97">
        <f t="shared" si="2"/>
        <v>0</v>
      </c>
      <c r="H10" s="98" t="e">
        <f t="shared" si="1"/>
        <v>#DIV/0!</v>
      </c>
      <c r="I10" s="59"/>
    </row>
    <row r="11" spans="1:9" s="7" customFormat="1" ht="20.100000000000001" customHeight="1">
      <c r="A11" s="56" t="s">
        <v>204</v>
      </c>
      <c r="B11" s="14">
        <v>1013</v>
      </c>
      <c r="C11" s="97"/>
      <c r="D11" s="97"/>
      <c r="E11" s="97"/>
      <c r="F11" s="125"/>
      <c r="G11" s="97">
        <f t="shared" si="2"/>
        <v>0</v>
      </c>
      <c r="H11" s="98" t="e">
        <f t="shared" si="1"/>
        <v>#DIV/0!</v>
      </c>
      <c r="I11" s="59"/>
    </row>
    <row r="12" spans="1:9" s="7" customFormat="1" ht="20.100000000000001" customHeight="1">
      <c r="A12" s="56" t="s">
        <v>84</v>
      </c>
      <c r="B12" s="14">
        <v>1014</v>
      </c>
      <c r="C12" s="97">
        <v>-165</v>
      </c>
      <c r="D12" s="97">
        <v>-748</v>
      </c>
      <c r="E12" s="97">
        <v>-90</v>
      </c>
      <c r="F12" s="125">
        <v>-460.8</v>
      </c>
      <c r="G12" s="97">
        <f t="shared" si="2"/>
        <v>-370.8</v>
      </c>
      <c r="H12" s="98">
        <f t="shared" si="1"/>
        <v>512</v>
      </c>
      <c r="I12" s="59"/>
    </row>
    <row r="13" spans="1:9" s="7" customFormat="1" ht="20.100000000000001" customHeight="1">
      <c r="A13" s="56" t="s">
        <v>85</v>
      </c>
      <c r="B13" s="14">
        <v>1015</v>
      </c>
      <c r="C13" s="97">
        <v>-36.299999999999997</v>
      </c>
      <c r="D13" s="97">
        <v>-164</v>
      </c>
      <c r="E13" s="97">
        <v>-22</v>
      </c>
      <c r="F13" s="125">
        <v>-102.7</v>
      </c>
      <c r="G13" s="97">
        <f t="shared" si="2"/>
        <v>-80.7</v>
      </c>
      <c r="H13" s="98">
        <f t="shared" si="1"/>
        <v>466.81818181818198</v>
      </c>
      <c r="I13" s="59"/>
    </row>
    <row r="14" spans="1:9" s="7" customFormat="1" ht="37.5">
      <c r="A14" s="56" t="s">
        <v>205</v>
      </c>
      <c r="B14" s="14">
        <v>1016</v>
      </c>
      <c r="C14" s="97">
        <v>0</v>
      </c>
      <c r="D14" s="97">
        <v>0</v>
      </c>
      <c r="E14" s="97">
        <v>0</v>
      </c>
      <c r="F14" s="125">
        <v>0</v>
      </c>
      <c r="G14" s="97">
        <f t="shared" si="2"/>
        <v>0</v>
      </c>
      <c r="H14" s="98" t="e">
        <f t="shared" si="1"/>
        <v>#DIV/0!</v>
      </c>
      <c r="I14" s="59"/>
    </row>
    <row r="15" spans="1:9" s="7" customFormat="1" ht="20.100000000000001" customHeight="1">
      <c r="A15" s="56" t="s">
        <v>206</v>
      </c>
      <c r="B15" s="14">
        <v>1017</v>
      </c>
      <c r="C15" s="97">
        <v>-59.5</v>
      </c>
      <c r="D15" s="97">
        <v>-60</v>
      </c>
      <c r="E15" s="97">
        <v>-8</v>
      </c>
      <c r="F15" s="125">
        <v>-20.6</v>
      </c>
      <c r="G15" s="97">
        <f t="shared" si="2"/>
        <v>-12.6</v>
      </c>
      <c r="H15" s="98">
        <f t="shared" si="1"/>
        <v>257.5</v>
      </c>
      <c r="I15" s="59"/>
    </row>
    <row r="16" spans="1:9" s="7" customFormat="1" ht="20.100000000000001" customHeight="1">
      <c r="A16" s="56" t="s">
        <v>207</v>
      </c>
      <c r="B16" s="14">
        <v>1018</v>
      </c>
      <c r="C16" s="97">
        <v>-2.2000000000000002</v>
      </c>
      <c r="D16" s="97">
        <f>-175-40</f>
        <v>-215</v>
      </c>
      <c r="E16" s="97">
        <v>-50</v>
      </c>
      <c r="F16" s="125">
        <v>-75.599999999999994</v>
      </c>
      <c r="G16" s="97">
        <f t="shared" si="2"/>
        <v>-25.6</v>
      </c>
      <c r="H16" s="98">
        <f t="shared" si="1"/>
        <v>151.19999999999999</v>
      </c>
      <c r="I16" s="59"/>
    </row>
    <row r="17" spans="1:9" s="54" customFormat="1" ht="20.100000000000001" customHeight="1">
      <c r="A17" s="55" t="s">
        <v>208</v>
      </c>
      <c r="B17" s="67">
        <v>1020</v>
      </c>
      <c r="C17" s="107">
        <f>SUM(C7,C8)</f>
        <v>858.1</v>
      </c>
      <c r="D17" s="107">
        <f>SUM(D7,D8)</f>
        <v>217.9</v>
      </c>
      <c r="E17" s="107">
        <f>SUM(E7,E8)</f>
        <v>380</v>
      </c>
      <c r="F17" s="108">
        <f>SUM(F7,F8)</f>
        <v>-153.6</v>
      </c>
      <c r="G17" s="95">
        <f t="shared" si="2"/>
        <v>-533.6</v>
      </c>
      <c r="H17" s="96">
        <f t="shared" si="1"/>
        <v>-40.421052631579002</v>
      </c>
      <c r="I17" s="139"/>
    </row>
    <row r="18" spans="1:9" ht="20.100000000000001" customHeight="1">
      <c r="A18" s="56" t="s">
        <v>48</v>
      </c>
      <c r="B18" s="23">
        <v>1030</v>
      </c>
      <c r="C18" s="110">
        <f>SUM(C19:C38,C40)</f>
        <v>-441</v>
      </c>
      <c r="D18" s="109">
        <f>SUM(D19:D38,D40)</f>
        <v>-343</v>
      </c>
      <c r="E18" s="109">
        <f>SUM(E19:E38,E40)</f>
        <v>-298</v>
      </c>
      <c r="F18" s="110">
        <f>SUM(F19:F38,F40)</f>
        <v>-61.3</v>
      </c>
      <c r="G18" s="97">
        <f t="shared" si="2"/>
        <v>236.7</v>
      </c>
      <c r="H18" s="98">
        <f t="shared" si="1"/>
        <v>20.570469798657701</v>
      </c>
      <c r="I18" s="59"/>
    </row>
    <row r="19" spans="1:9" ht="20.100000000000001" customHeight="1">
      <c r="A19" s="56" t="s">
        <v>49</v>
      </c>
      <c r="B19" s="23">
        <v>1031</v>
      </c>
      <c r="C19" s="97">
        <v>0</v>
      </c>
      <c r="D19" s="97">
        <v>0</v>
      </c>
      <c r="E19" s="97">
        <v>0</v>
      </c>
      <c r="F19" s="125">
        <v>0</v>
      </c>
      <c r="G19" s="97">
        <f t="shared" si="2"/>
        <v>0</v>
      </c>
      <c r="H19" s="98" t="e">
        <f t="shared" si="1"/>
        <v>#DIV/0!</v>
      </c>
      <c r="I19" s="59"/>
    </row>
    <row r="20" spans="1:9" ht="20.100000000000001" customHeight="1">
      <c r="A20" s="56" t="s">
        <v>50</v>
      </c>
      <c r="B20" s="23">
        <v>1032</v>
      </c>
      <c r="C20" s="97">
        <v>0</v>
      </c>
      <c r="D20" s="97">
        <v>0</v>
      </c>
      <c r="E20" s="97">
        <v>0</v>
      </c>
      <c r="F20" s="125">
        <v>0</v>
      </c>
      <c r="G20" s="97">
        <f t="shared" si="2"/>
        <v>0</v>
      </c>
      <c r="H20" s="98" t="e">
        <f t="shared" si="1"/>
        <v>#DIV/0!</v>
      </c>
      <c r="I20" s="59"/>
    </row>
    <row r="21" spans="1:9" ht="20.100000000000001" customHeight="1">
      <c r="A21" s="56" t="s">
        <v>51</v>
      </c>
      <c r="B21" s="23">
        <v>1033</v>
      </c>
      <c r="C21" s="97">
        <v>0</v>
      </c>
      <c r="D21" s="97">
        <v>0</v>
      </c>
      <c r="E21" s="97">
        <v>0</v>
      </c>
      <c r="F21" s="125">
        <v>0</v>
      </c>
      <c r="G21" s="97">
        <f t="shared" si="2"/>
        <v>0</v>
      </c>
      <c r="H21" s="98" t="e">
        <f t="shared" si="1"/>
        <v>#DIV/0!</v>
      </c>
      <c r="I21" s="59"/>
    </row>
    <row r="22" spans="1:9" ht="20.100000000000001" customHeight="1">
      <c r="A22" s="56" t="s">
        <v>52</v>
      </c>
      <c r="B22" s="23">
        <v>1034</v>
      </c>
      <c r="C22" s="97">
        <v>0</v>
      </c>
      <c r="D22" s="97">
        <v>0</v>
      </c>
      <c r="E22" s="97">
        <v>0</v>
      </c>
      <c r="F22" s="125">
        <v>0</v>
      </c>
      <c r="G22" s="97">
        <f t="shared" si="2"/>
        <v>0</v>
      </c>
      <c r="H22" s="98" t="e">
        <f t="shared" si="1"/>
        <v>#DIV/0!</v>
      </c>
      <c r="I22" s="59"/>
    </row>
    <row r="23" spans="1:9" ht="20.100000000000001" customHeight="1">
      <c r="A23" s="56" t="s">
        <v>53</v>
      </c>
      <c r="B23" s="23">
        <v>1035</v>
      </c>
      <c r="C23" s="97">
        <v>0</v>
      </c>
      <c r="D23" s="97">
        <v>0</v>
      </c>
      <c r="E23" s="97">
        <v>0</v>
      </c>
      <c r="F23" s="125">
        <v>0</v>
      </c>
      <c r="G23" s="97">
        <f t="shared" si="2"/>
        <v>0</v>
      </c>
      <c r="H23" s="98" t="e">
        <f t="shared" si="1"/>
        <v>#DIV/0!</v>
      </c>
      <c r="I23" s="59"/>
    </row>
    <row r="24" spans="1:9" s="7" customFormat="1" ht="20.100000000000001" customHeight="1">
      <c r="A24" s="56" t="s">
        <v>209</v>
      </c>
      <c r="B24" s="23">
        <v>1036</v>
      </c>
      <c r="C24" s="97">
        <v>-12</v>
      </c>
      <c r="D24" s="97"/>
      <c r="E24" s="97">
        <v>-2</v>
      </c>
      <c r="F24" s="125"/>
      <c r="G24" s="97">
        <f t="shared" si="2"/>
        <v>2</v>
      </c>
      <c r="H24" s="98">
        <f t="shared" si="1"/>
        <v>0</v>
      </c>
      <c r="I24" s="59"/>
    </row>
    <row r="25" spans="1:9" s="7" customFormat="1" ht="20.100000000000001" customHeight="1">
      <c r="A25" s="56" t="s">
        <v>210</v>
      </c>
      <c r="B25" s="23">
        <v>1037</v>
      </c>
      <c r="C25" s="97"/>
      <c r="D25" s="97">
        <v>-6</v>
      </c>
      <c r="E25" s="97">
        <v>-2</v>
      </c>
      <c r="F25" s="125">
        <v>0</v>
      </c>
      <c r="G25" s="97">
        <f t="shared" si="2"/>
        <v>2</v>
      </c>
      <c r="H25" s="98">
        <f t="shared" si="1"/>
        <v>0</v>
      </c>
      <c r="I25" s="59"/>
    </row>
    <row r="26" spans="1:9" s="7" customFormat="1" ht="20.100000000000001" customHeight="1">
      <c r="A26" s="56" t="s">
        <v>211</v>
      </c>
      <c r="B26" s="23">
        <v>1038</v>
      </c>
      <c r="C26" s="97">
        <v>-155</v>
      </c>
      <c r="D26" s="97">
        <v>-134</v>
      </c>
      <c r="E26" s="97">
        <v>-85</v>
      </c>
      <c r="F26" s="125">
        <v>-13</v>
      </c>
      <c r="G26" s="97">
        <f t="shared" si="2"/>
        <v>72</v>
      </c>
      <c r="H26" s="98">
        <f t="shared" si="1"/>
        <v>15.294117647058799</v>
      </c>
      <c r="I26" s="59"/>
    </row>
    <row r="27" spans="1:9" s="7" customFormat="1" ht="20.100000000000001" customHeight="1">
      <c r="A27" s="56" t="s">
        <v>212</v>
      </c>
      <c r="B27" s="23">
        <v>1039</v>
      </c>
      <c r="C27" s="97">
        <v>-34</v>
      </c>
      <c r="D27" s="97">
        <v>-30</v>
      </c>
      <c r="E27" s="97">
        <v>-19</v>
      </c>
      <c r="F27" s="125">
        <v>-3</v>
      </c>
      <c r="G27" s="97">
        <f t="shared" si="2"/>
        <v>16</v>
      </c>
      <c r="H27" s="98">
        <f t="shared" si="1"/>
        <v>15.789473684210501</v>
      </c>
      <c r="I27" s="59"/>
    </row>
    <row r="28" spans="1:9" s="7" customFormat="1" ht="42.75" customHeight="1">
      <c r="A28" s="56" t="s">
        <v>213</v>
      </c>
      <c r="B28" s="23">
        <v>1040</v>
      </c>
      <c r="C28" s="97" t="s">
        <v>214</v>
      </c>
      <c r="D28" s="97" t="s">
        <v>214</v>
      </c>
      <c r="E28" s="97" t="s">
        <v>214</v>
      </c>
      <c r="F28" s="125" t="s">
        <v>214</v>
      </c>
      <c r="G28" s="97" t="e">
        <f t="shared" si="2"/>
        <v>#VALUE!</v>
      </c>
      <c r="H28" s="98" t="e">
        <f t="shared" si="1"/>
        <v>#VALUE!</v>
      </c>
      <c r="I28" s="59"/>
    </row>
    <row r="29" spans="1:9" s="7" customFormat="1" ht="42.75" customHeight="1">
      <c r="A29" s="56" t="s">
        <v>215</v>
      </c>
      <c r="B29" s="23">
        <v>1041</v>
      </c>
      <c r="C29" s="97" t="s">
        <v>214</v>
      </c>
      <c r="D29" s="97" t="s">
        <v>214</v>
      </c>
      <c r="E29" s="97" t="s">
        <v>214</v>
      </c>
      <c r="F29" s="125" t="s">
        <v>214</v>
      </c>
      <c r="G29" s="97" t="e">
        <f t="shared" si="2"/>
        <v>#VALUE!</v>
      </c>
      <c r="H29" s="98" t="e">
        <f t="shared" si="1"/>
        <v>#VALUE!</v>
      </c>
      <c r="I29" s="59"/>
    </row>
    <row r="30" spans="1:9" s="7" customFormat="1" ht="20.100000000000001" customHeight="1">
      <c r="A30" s="56" t="s">
        <v>216</v>
      </c>
      <c r="B30" s="23">
        <v>1042</v>
      </c>
      <c r="C30" s="97" t="s">
        <v>214</v>
      </c>
      <c r="D30" s="97" t="s">
        <v>214</v>
      </c>
      <c r="E30" s="97" t="s">
        <v>214</v>
      </c>
      <c r="F30" s="125" t="s">
        <v>214</v>
      </c>
      <c r="G30" s="97" t="e">
        <f t="shared" si="2"/>
        <v>#VALUE!</v>
      </c>
      <c r="H30" s="98" t="e">
        <f t="shared" si="1"/>
        <v>#VALUE!</v>
      </c>
      <c r="I30" s="59"/>
    </row>
    <row r="31" spans="1:9" s="7" customFormat="1" ht="20.100000000000001" customHeight="1">
      <c r="A31" s="56" t="s">
        <v>217</v>
      </c>
      <c r="B31" s="23">
        <v>1043</v>
      </c>
      <c r="C31" s="97" t="s">
        <v>214</v>
      </c>
      <c r="D31" s="97" t="s">
        <v>214</v>
      </c>
      <c r="E31" s="97" t="s">
        <v>214</v>
      </c>
      <c r="F31" s="125" t="s">
        <v>214</v>
      </c>
      <c r="G31" s="97" t="e">
        <f t="shared" si="2"/>
        <v>#VALUE!</v>
      </c>
      <c r="H31" s="98" t="e">
        <f t="shared" si="1"/>
        <v>#VALUE!</v>
      </c>
      <c r="I31" s="59"/>
    </row>
    <row r="32" spans="1:9" s="7" customFormat="1" ht="20.100000000000001" customHeight="1">
      <c r="A32" s="56" t="s">
        <v>218</v>
      </c>
      <c r="B32" s="23">
        <v>1044</v>
      </c>
      <c r="C32" s="97">
        <v>-35</v>
      </c>
      <c r="D32" s="97">
        <v>-80</v>
      </c>
      <c r="E32" s="97">
        <v>-50</v>
      </c>
      <c r="F32" s="125">
        <v>-19.3</v>
      </c>
      <c r="G32" s="97">
        <f t="shared" si="2"/>
        <v>30.7</v>
      </c>
      <c r="H32" s="98">
        <f t="shared" si="1"/>
        <v>38.6</v>
      </c>
      <c r="I32" s="59"/>
    </row>
    <row r="33" spans="1:9" s="7" customFormat="1" ht="20.100000000000001" customHeight="1">
      <c r="A33" s="56" t="s">
        <v>219</v>
      </c>
      <c r="B33" s="23">
        <v>1045</v>
      </c>
      <c r="C33" s="97">
        <v>-95</v>
      </c>
      <c r="D33" s="97">
        <f>-133+40</f>
        <v>-93</v>
      </c>
      <c r="E33" s="97">
        <v>-50</v>
      </c>
      <c r="F33" s="125">
        <v>-26</v>
      </c>
      <c r="G33" s="97">
        <f t="shared" si="2"/>
        <v>24</v>
      </c>
      <c r="H33" s="98">
        <f t="shared" si="1"/>
        <v>52</v>
      </c>
      <c r="I33" s="59"/>
    </row>
    <row r="34" spans="1:9" s="7" customFormat="1" ht="20.100000000000001" customHeight="1">
      <c r="A34" s="56" t="s">
        <v>220</v>
      </c>
      <c r="B34" s="23">
        <v>1046</v>
      </c>
      <c r="C34" s="97">
        <v>-110</v>
      </c>
      <c r="D34" s="97" t="s">
        <v>214</v>
      </c>
      <c r="E34" s="97">
        <v>-50</v>
      </c>
      <c r="F34" s="125" t="s">
        <v>214</v>
      </c>
      <c r="G34" s="97" t="e">
        <f t="shared" si="2"/>
        <v>#VALUE!</v>
      </c>
      <c r="H34" s="98" t="e">
        <f t="shared" si="1"/>
        <v>#VALUE!</v>
      </c>
      <c r="I34" s="59"/>
    </row>
    <row r="35" spans="1:9" s="7" customFormat="1" ht="20.100000000000001" customHeight="1">
      <c r="A35" s="56" t="s">
        <v>221</v>
      </c>
      <c r="B35" s="23">
        <v>1047</v>
      </c>
      <c r="C35" s="97" t="s">
        <v>214</v>
      </c>
      <c r="D35" s="97" t="s">
        <v>214</v>
      </c>
      <c r="E35" s="97" t="s">
        <v>214</v>
      </c>
      <c r="F35" s="125" t="s">
        <v>214</v>
      </c>
      <c r="G35" s="97" t="e">
        <f t="shared" si="2"/>
        <v>#VALUE!</v>
      </c>
      <c r="H35" s="98" t="e">
        <f t="shared" si="1"/>
        <v>#VALUE!</v>
      </c>
      <c r="I35" s="59"/>
    </row>
    <row r="36" spans="1:9" s="7" customFormat="1" ht="20.100000000000001" customHeight="1">
      <c r="A36" s="56" t="s">
        <v>222</v>
      </c>
      <c r="B36" s="23">
        <v>1048</v>
      </c>
      <c r="C36" s="97" t="s">
        <v>214</v>
      </c>
      <c r="D36" s="97" t="s">
        <v>214</v>
      </c>
      <c r="E36" s="97" t="s">
        <v>214</v>
      </c>
      <c r="F36" s="125" t="s">
        <v>214</v>
      </c>
      <c r="G36" s="97" t="e">
        <f t="shared" si="2"/>
        <v>#VALUE!</v>
      </c>
      <c r="H36" s="98" t="e">
        <f t="shared" si="1"/>
        <v>#VALUE!</v>
      </c>
      <c r="I36" s="59"/>
    </row>
    <row r="37" spans="1:9" s="7" customFormat="1" ht="20.100000000000001" customHeight="1">
      <c r="A37" s="56" t="s">
        <v>223</v>
      </c>
      <c r="B37" s="23">
        <v>1049</v>
      </c>
      <c r="C37" s="97" t="s">
        <v>214</v>
      </c>
      <c r="D37" s="97" t="s">
        <v>214</v>
      </c>
      <c r="E37" s="97" t="s">
        <v>214</v>
      </c>
      <c r="F37" s="125" t="s">
        <v>214</v>
      </c>
      <c r="G37" s="97" t="e">
        <f t="shared" si="2"/>
        <v>#VALUE!</v>
      </c>
      <c r="H37" s="98" t="e">
        <f t="shared" si="1"/>
        <v>#VALUE!</v>
      </c>
      <c r="I37" s="59"/>
    </row>
    <row r="38" spans="1:9" s="7" customFormat="1" ht="42.75" customHeight="1">
      <c r="A38" s="56" t="s">
        <v>224</v>
      </c>
      <c r="B38" s="23">
        <v>1050</v>
      </c>
      <c r="C38" s="97" t="s">
        <v>214</v>
      </c>
      <c r="D38" s="97">
        <v>0</v>
      </c>
      <c r="E38" s="97">
        <v>-40</v>
      </c>
      <c r="F38" s="125">
        <v>0</v>
      </c>
      <c r="G38" s="97">
        <f t="shared" si="2"/>
        <v>40</v>
      </c>
      <c r="H38" s="98">
        <f t="shared" si="1"/>
        <v>0</v>
      </c>
      <c r="I38" s="59"/>
    </row>
    <row r="39" spans="1:9" s="7" customFormat="1" ht="20.100000000000001" customHeight="1">
      <c r="A39" s="56" t="s">
        <v>225</v>
      </c>
      <c r="B39" s="23" t="s">
        <v>226</v>
      </c>
      <c r="C39" s="97" t="s">
        <v>214</v>
      </c>
      <c r="D39" s="97" t="s">
        <v>214</v>
      </c>
      <c r="E39" s="97" t="s">
        <v>214</v>
      </c>
      <c r="F39" s="125" t="s">
        <v>214</v>
      </c>
      <c r="G39" s="97" t="e">
        <f t="shared" si="2"/>
        <v>#VALUE!</v>
      </c>
      <c r="H39" s="98" t="e">
        <f t="shared" si="1"/>
        <v>#VALUE!</v>
      </c>
      <c r="I39" s="59"/>
    </row>
    <row r="40" spans="1:9" s="7" customFormat="1" ht="20.100000000000001" customHeight="1">
      <c r="A40" s="56" t="s">
        <v>227</v>
      </c>
      <c r="B40" s="23">
        <v>1051</v>
      </c>
      <c r="C40" s="97" t="s">
        <v>214</v>
      </c>
      <c r="D40" s="97">
        <v>0</v>
      </c>
      <c r="E40" s="97" t="s">
        <v>214</v>
      </c>
      <c r="F40" s="125">
        <v>0</v>
      </c>
      <c r="G40" s="97" t="e">
        <f t="shared" si="2"/>
        <v>#VALUE!</v>
      </c>
      <c r="H40" s="98" t="e">
        <f t="shared" si="1"/>
        <v>#VALUE!</v>
      </c>
      <c r="I40" s="59"/>
    </row>
    <row r="41" spans="1:9" ht="20.100000000000001" customHeight="1">
      <c r="A41" s="56" t="s">
        <v>228</v>
      </c>
      <c r="B41" s="23">
        <v>1060</v>
      </c>
      <c r="C41" s="109">
        <f>SUM(C42:C48)</f>
        <v>0</v>
      </c>
      <c r="D41" s="109">
        <f>SUM(D42:D48)</f>
        <v>0</v>
      </c>
      <c r="E41" s="109">
        <f>SUM(E42:E48)</f>
        <v>0</v>
      </c>
      <c r="F41" s="110">
        <f>SUM(F42:F48)</f>
        <v>0</v>
      </c>
      <c r="G41" s="97">
        <f t="shared" si="2"/>
        <v>0</v>
      </c>
      <c r="H41" s="98" t="e">
        <f t="shared" si="1"/>
        <v>#DIV/0!</v>
      </c>
      <c r="I41" s="59"/>
    </row>
    <row r="42" spans="1:9" s="7" customFormat="1" ht="20.100000000000001" customHeight="1">
      <c r="A42" s="56" t="s">
        <v>229</v>
      </c>
      <c r="B42" s="23">
        <v>1061</v>
      </c>
      <c r="C42" s="97" t="s">
        <v>214</v>
      </c>
      <c r="D42" s="97" t="s">
        <v>214</v>
      </c>
      <c r="E42" s="97" t="s">
        <v>214</v>
      </c>
      <c r="F42" s="125" t="s">
        <v>214</v>
      </c>
      <c r="G42" s="97" t="e">
        <f t="shared" si="2"/>
        <v>#VALUE!</v>
      </c>
      <c r="H42" s="98" t="e">
        <f t="shared" si="1"/>
        <v>#VALUE!</v>
      </c>
      <c r="I42" s="59"/>
    </row>
    <row r="43" spans="1:9" s="7" customFormat="1" ht="20.100000000000001" customHeight="1">
      <c r="A43" s="56" t="s">
        <v>230</v>
      </c>
      <c r="B43" s="23">
        <v>1062</v>
      </c>
      <c r="C43" s="97" t="s">
        <v>214</v>
      </c>
      <c r="D43" s="97" t="s">
        <v>214</v>
      </c>
      <c r="E43" s="97" t="s">
        <v>214</v>
      </c>
      <c r="F43" s="125" t="s">
        <v>214</v>
      </c>
      <c r="G43" s="97" t="e">
        <f t="shared" si="2"/>
        <v>#VALUE!</v>
      </c>
      <c r="H43" s="98" t="e">
        <f t="shared" si="1"/>
        <v>#VALUE!</v>
      </c>
      <c r="I43" s="59"/>
    </row>
    <row r="44" spans="1:9" s="7" customFormat="1" ht="20.100000000000001" customHeight="1">
      <c r="A44" s="56" t="s">
        <v>211</v>
      </c>
      <c r="B44" s="23">
        <v>1063</v>
      </c>
      <c r="C44" s="97" t="s">
        <v>214</v>
      </c>
      <c r="D44" s="97" t="s">
        <v>214</v>
      </c>
      <c r="E44" s="97" t="s">
        <v>214</v>
      </c>
      <c r="F44" s="125" t="s">
        <v>214</v>
      </c>
      <c r="G44" s="97" t="e">
        <f t="shared" si="2"/>
        <v>#VALUE!</v>
      </c>
      <c r="H44" s="98" t="e">
        <f t="shared" si="1"/>
        <v>#VALUE!</v>
      </c>
      <c r="I44" s="59"/>
    </row>
    <row r="45" spans="1:9" s="7" customFormat="1" ht="20.100000000000001" customHeight="1">
      <c r="A45" s="56" t="s">
        <v>212</v>
      </c>
      <c r="B45" s="23">
        <v>1064</v>
      </c>
      <c r="C45" s="97" t="s">
        <v>214</v>
      </c>
      <c r="D45" s="97" t="s">
        <v>214</v>
      </c>
      <c r="E45" s="97" t="s">
        <v>214</v>
      </c>
      <c r="F45" s="125" t="s">
        <v>214</v>
      </c>
      <c r="G45" s="97" t="e">
        <f t="shared" si="2"/>
        <v>#VALUE!</v>
      </c>
      <c r="H45" s="98" t="e">
        <f t="shared" si="1"/>
        <v>#VALUE!</v>
      </c>
      <c r="I45" s="59"/>
    </row>
    <row r="46" spans="1:9" s="7" customFormat="1" ht="20.100000000000001" customHeight="1">
      <c r="A46" s="56" t="s">
        <v>231</v>
      </c>
      <c r="B46" s="23">
        <v>1065</v>
      </c>
      <c r="C46" s="97" t="s">
        <v>214</v>
      </c>
      <c r="D46" s="97" t="s">
        <v>214</v>
      </c>
      <c r="E46" s="97" t="s">
        <v>214</v>
      </c>
      <c r="F46" s="125" t="s">
        <v>214</v>
      </c>
      <c r="G46" s="97" t="e">
        <f t="shared" si="2"/>
        <v>#VALUE!</v>
      </c>
      <c r="H46" s="98" t="e">
        <f t="shared" si="1"/>
        <v>#VALUE!</v>
      </c>
      <c r="I46" s="59"/>
    </row>
    <row r="47" spans="1:9" s="7" customFormat="1" ht="20.100000000000001" customHeight="1">
      <c r="A47" s="56" t="s">
        <v>232</v>
      </c>
      <c r="B47" s="23">
        <v>1066</v>
      </c>
      <c r="C47" s="97" t="s">
        <v>214</v>
      </c>
      <c r="D47" s="97" t="s">
        <v>214</v>
      </c>
      <c r="E47" s="97" t="s">
        <v>214</v>
      </c>
      <c r="F47" s="125" t="s">
        <v>214</v>
      </c>
      <c r="G47" s="97" t="e">
        <f t="shared" si="2"/>
        <v>#VALUE!</v>
      </c>
      <c r="H47" s="98" t="e">
        <f t="shared" si="1"/>
        <v>#VALUE!</v>
      </c>
      <c r="I47" s="59"/>
    </row>
    <row r="48" spans="1:9" s="7" customFormat="1" ht="20.100000000000001" customHeight="1">
      <c r="A48" s="56" t="s">
        <v>233</v>
      </c>
      <c r="B48" s="23">
        <v>1067</v>
      </c>
      <c r="C48" s="97" t="s">
        <v>214</v>
      </c>
      <c r="D48" s="97" t="s">
        <v>214</v>
      </c>
      <c r="E48" s="97" t="s">
        <v>214</v>
      </c>
      <c r="F48" s="125" t="s">
        <v>214</v>
      </c>
      <c r="G48" s="97" t="e">
        <f t="shared" si="2"/>
        <v>#VALUE!</v>
      </c>
      <c r="H48" s="98" t="e">
        <f t="shared" si="1"/>
        <v>#VALUE!</v>
      </c>
      <c r="I48" s="59"/>
    </row>
    <row r="49" spans="1:9" s="7" customFormat="1" ht="20.100000000000001" customHeight="1">
      <c r="A49" s="56" t="s">
        <v>234</v>
      </c>
      <c r="B49" s="23">
        <v>1070</v>
      </c>
      <c r="C49" s="109">
        <f>SUM(C50:C52)</f>
        <v>0</v>
      </c>
      <c r="D49" s="109">
        <f>SUM(D50:D52)</f>
        <v>0</v>
      </c>
      <c r="E49" s="109">
        <f>SUM(E50:E52)</f>
        <v>0</v>
      </c>
      <c r="F49" s="110">
        <f>SUM(F50:F52)</f>
        <v>0</v>
      </c>
      <c r="G49" s="97">
        <f t="shared" si="2"/>
        <v>0</v>
      </c>
      <c r="H49" s="98" t="e">
        <f t="shared" si="1"/>
        <v>#DIV/0!</v>
      </c>
      <c r="I49" s="59"/>
    </row>
    <row r="50" spans="1:9" s="7" customFormat="1" ht="20.100000000000001" customHeight="1">
      <c r="A50" s="56" t="s">
        <v>56</v>
      </c>
      <c r="B50" s="23">
        <v>1071</v>
      </c>
      <c r="C50" s="97"/>
      <c r="D50" s="97"/>
      <c r="E50" s="97"/>
      <c r="F50" s="125"/>
      <c r="G50" s="97">
        <f t="shared" si="2"/>
        <v>0</v>
      </c>
      <c r="H50" s="98" t="e">
        <f t="shared" si="1"/>
        <v>#DIV/0!</v>
      </c>
      <c r="I50" s="59"/>
    </row>
    <row r="51" spans="1:9" s="7" customFormat="1" ht="20.100000000000001" customHeight="1">
      <c r="A51" s="56" t="s">
        <v>235</v>
      </c>
      <c r="B51" s="23">
        <v>1072</v>
      </c>
      <c r="C51" s="97"/>
      <c r="D51" s="97"/>
      <c r="E51" s="97"/>
      <c r="F51" s="125"/>
      <c r="G51" s="97">
        <f t="shared" si="2"/>
        <v>0</v>
      </c>
      <c r="H51" s="98" t="e">
        <f t="shared" si="1"/>
        <v>#DIV/0!</v>
      </c>
      <c r="I51" s="59"/>
    </row>
    <row r="52" spans="1:9" s="7" customFormat="1" ht="20.100000000000001" customHeight="1">
      <c r="A52" s="56" t="s">
        <v>236</v>
      </c>
      <c r="B52" s="23">
        <v>1073</v>
      </c>
      <c r="C52" s="125" t="s">
        <v>214</v>
      </c>
      <c r="D52" s="97"/>
      <c r="E52" s="97"/>
      <c r="F52" s="125"/>
      <c r="G52" s="97">
        <f t="shared" si="2"/>
        <v>0</v>
      </c>
      <c r="H52" s="98" t="e">
        <f t="shared" si="1"/>
        <v>#DIV/0!</v>
      </c>
      <c r="I52" s="59"/>
    </row>
    <row r="53" spans="1:9" s="7" customFormat="1" ht="20.100000000000001" customHeight="1">
      <c r="A53" s="137" t="s">
        <v>237</v>
      </c>
      <c r="B53" s="23">
        <v>1080</v>
      </c>
      <c r="C53" s="109">
        <f>SUM(C54:C59)</f>
        <v>0</v>
      </c>
      <c r="D53" s="109">
        <f>SUM(D54:D59)</f>
        <v>0</v>
      </c>
      <c r="E53" s="109">
        <f>SUM(E54:E59)</f>
        <v>0</v>
      </c>
      <c r="F53" s="110">
        <f>SUM(F54:F59)</f>
        <v>0</v>
      </c>
      <c r="G53" s="97">
        <f t="shared" si="2"/>
        <v>0</v>
      </c>
      <c r="H53" s="98" t="e">
        <f t="shared" si="1"/>
        <v>#DIV/0!</v>
      </c>
      <c r="I53" s="59"/>
    </row>
    <row r="54" spans="1:9" s="7" customFormat="1" ht="20.100000000000001" customHeight="1">
      <c r="A54" s="56" t="s">
        <v>56</v>
      </c>
      <c r="B54" s="23">
        <v>1081</v>
      </c>
      <c r="C54" s="97">
        <v>0</v>
      </c>
      <c r="D54" s="97">
        <v>0</v>
      </c>
      <c r="E54" s="97">
        <v>0</v>
      </c>
      <c r="F54" s="125">
        <v>0</v>
      </c>
      <c r="G54" s="97">
        <f t="shared" si="2"/>
        <v>0</v>
      </c>
      <c r="H54" s="98" t="e">
        <f t="shared" si="1"/>
        <v>#DIV/0!</v>
      </c>
      <c r="I54" s="59"/>
    </row>
    <row r="55" spans="1:9" s="7" customFormat="1" ht="20.100000000000001" customHeight="1">
      <c r="A55" s="56" t="s">
        <v>238</v>
      </c>
      <c r="B55" s="23">
        <v>1082</v>
      </c>
      <c r="C55" s="97">
        <v>0</v>
      </c>
      <c r="D55" s="97">
        <v>0</v>
      </c>
      <c r="E55" s="97">
        <v>0</v>
      </c>
      <c r="F55" s="125">
        <v>0</v>
      </c>
      <c r="G55" s="97">
        <f t="shared" si="2"/>
        <v>0</v>
      </c>
      <c r="H55" s="98" t="e">
        <f t="shared" si="1"/>
        <v>#DIV/0!</v>
      </c>
      <c r="I55" s="59"/>
    </row>
    <row r="56" spans="1:9" s="7" customFormat="1" ht="20.100000000000001" customHeight="1">
      <c r="A56" s="56" t="s">
        <v>239</v>
      </c>
      <c r="B56" s="23">
        <v>1083</v>
      </c>
      <c r="C56" s="97">
        <v>0</v>
      </c>
      <c r="D56" s="97">
        <v>0</v>
      </c>
      <c r="E56" s="97">
        <v>0</v>
      </c>
      <c r="F56" s="125">
        <v>0</v>
      </c>
      <c r="G56" s="97">
        <f t="shared" si="2"/>
        <v>0</v>
      </c>
      <c r="H56" s="98" t="e">
        <f t="shared" si="1"/>
        <v>#DIV/0!</v>
      </c>
      <c r="I56" s="59"/>
    </row>
    <row r="57" spans="1:9" s="7" customFormat="1" ht="20.100000000000001" customHeight="1">
      <c r="A57" s="56" t="s">
        <v>240</v>
      </c>
      <c r="B57" s="23">
        <v>1084</v>
      </c>
      <c r="C57" s="97">
        <v>0</v>
      </c>
      <c r="D57" s="97">
        <v>0</v>
      </c>
      <c r="E57" s="97">
        <v>0</v>
      </c>
      <c r="F57" s="125">
        <v>0</v>
      </c>
      <c r="G57" s="97">
        <f t="shared" si="2"/>
        <v>0</v>
      </c>
      <c r="H57" s="98" t="e">
        <f t="shared" si="1"/>
        <v>#DIV/0!</v>
      </c>
      <c r="I57" s="59"/>
    </row>
    <row r="58" spans="1:9" s="7" customFormat="1" ht="20.100000000000001" customHeight="1">
      <c r="A58" s="56" t="s">
        <v>241</v>
      </c>
      <c r="B58" s="23">
        <v>1085</v>
      </c>
      <c r="C58" s="97">
        <v>0</v>
      </c>
      <c r="D58" s="97">
        <v>0</v>
      </c>
      <c r="E58" s="97">
        <v>0</v>
      </c>
      <c r="F58" s="125">
        <v>0</v>
      </c>
      <c r="G58" s="97">
        <f t="shared" si="2"/>
        <v>0</v>
      </c>
      <c r="H58" s="98" t="e">
        <f t="shared" si="1"/>
        <v>#DIV/0!</v>
      </c>
      <c r="I58" s="59"/>
    </row>
    <row r="59" spans="1:9" s="7" customFormat="1" ht="20.100000000000001" customHeight="1">
      <c r="A59" s="56" t="s">
        <v>242</v>
      </c>
      <c r="B59" s="23">
        <v>1086</v>
      </c>
      <c r="C59" s="97">
        <v>0</v>
      </c>
      <c r="D59" s="97"/>
      <c r="E59" s="97">
        <v>0</v>
      </c>
      <c r="F59" s="125"/>
      <c r="G59" s="97">
        <f t="shared" si="2"/>
        <v>0</v>
      </c>
      <c r="H59" s="98" t="e">
        <f t="shared" si="1"/>
        <v>#DIV/0!</v>
      </c>
      <c r="I59" s="59"/>
    </row>
    <row r="60" spans="1:9" s="54" customFormat="1" ht="20.100000000000001" customHeight="1">
      <c r="A60" s="55" t="s">
        <v>60</v>
      </c>
      <c r="B60" s="67">
        <v>1100</v>
      </c>
      <c r="C60" s="138">
        <f>SUM(C17,C18,C41,C49,C53)</f>
        <v>417.1</v>
      </c>
      <c r="D60" s="107">
        <f>SUM(D17,D18,D41,D49,D53)</f>
        <v>-125.1</v>
      </c>
      <c r="E60" s="107">
        <f>SUM(E17,E18,E41,E49,E53)</f>
        <v>82</v>
      </c>
      <c r="F60" s="108">
        <f>SUM(F17,F18,F41,F49,F53)</f>
        <v>-214.9</v>
      </c>
      <c r="G60" s="95">
        <f t="shared" ref="G60:G77" si="3">F60-E60</f>
        <v>-296.89999999999998</v>
      </c>
      <c r="H60" s="96">
        <f t="shared" si="1"/>
        <v>-262.07317073170702</v>
      </c>
      <c r="I60" s="139"/>
    </row>
    <row r="61" spans="1:9" ht="20.100000000000001" customHeight="1">
      <c r="A61" s="56" t="s">
        <v>243</v>
      </c>
      <c r="B61" s="23">
        <v>1110</v>
      </c>
      <c r="C61" s="97"/>
      <c r="D61" s="97"/>
      <c r="E61" s="97"/>
      <c r="F61" s="125"/>
      <c r="G61" s="97">
        <f t="shared" si="3"/>
        <v>0</v>
      </c>
      <c r="H61" s="98" t="e">
        <f t="shared" si="1"/>
        <v>#DIV/0!</v>
      </c>
      <c r="I61" s="59"/>
    </row>
    <row r="62" spans="1:9" ht="20.100000000000001" customHeight="1">
      <c r="A62" s="56" t="s">
        <v>244</v>
      </c>
      <c r="B62" s="23">
        <v>1120</v>
      </c>
      <c r="C62" s="97">
        <v>0</v>
      </c>
      <c r="D62" s="97">
        <v>0</v>
      </c>
      <c r="E62" s="97">
        <v>0</v>
      </c>
      <c r="F62" s="125">
        <v>0</v>
      </c>
      <c r="G62" s="97">
        <f t="shared" si="3"/>
        <v>0</v>
      </c>
      <c r="H62" s="98" t="e">
        <f t="shared" si="1"/>
        <v>#DIV/0!</v>
      </c>
      <c r="I62" s="59"/>
    </row>
    <row r="63" spans="1:9" ht="20.100000000000001" customHeight="1">
      <c r="A63" s="56" t="s">
        <v>245</v>
      </c>
      <c r="B63" s="23">
        <v>1130</v>
      </c>
      <c r="C63" s="97"/>
      <c r="D63" s="97"/>
      <c r="E63" s="97"/>
      <c r="F63" s="125"/>
      <c r="G63" s="97">
        <f t="shared" si="3"/>
        <v>0</v>
      </c>
      <c r="H63" s="98" t="e">
        <f t="shared" si="1"/>
        <v>#DIV/0!</v>
      </c>
      <c r="I63" s="59"/>
    </row>
    <row r="64" spans="1:9" ht="20.100000000000001" customHeight="1">
      <c r="A64" s="56" t="s">
        <v>246</v>
      </c>
      <c r="B64" s="23">
        <v>1140</v>
      </c>
      <c r="C64" s="97">
        <v>0</v>
      </c>
      <c r="D64" s="97">
        <v>0</v>
      </c>
      <c r="E64" s="97">
        <v>0</v>
      </c>
      <c r="F64" s="125">
        <v>0</v>
      </c>
      <c r="G64" s="97">
        <f t="shared" si="3"/>
        <v>0</v>
      </c>
      <c r="H64" s="98" t="e">
        <f t="shared" si="1"/>
        <v>#DIV/0!</v>
      </c>
      <c r="I64" s="59"/>
    </row>
    <row r="65" spans="1:9" ht="20.100000000000001" customHeight="1">
      <c r="A65" s="56" t="s">
        <v>67</v>
      </c>
      <c r="B65" s="23">
        <v>1150</v>
      </c>
      <c r="C65" s="109">
        <f>SUM(C66:C67)</f>
        <v>4680.8999999999996</v>
      </c>
      <c r="D65" s="109">
        <f>SUM(D66:D67)</f>
        <v>5798.9</v>
      </c>
      <c r="E65" s="109">
        <f>SUM(E66:E67)</f>
        <v>3410</v>
      </c>
      <c r="F65" s="110">
        <f>SUM(F66:F67)</f>
        <v>1542.8</v>
      </c>
      <c r="G65" s="97">
        <f t="shared" si="3"/>
        <v>-1867.2</v>
      </c>
      <c r="H65" s="98">
        <f t="shared" si="1"/>
        <v>45.243401759530798</v>
      </c>
      <c r="I65" s="59"/>
    </row>
    <row r="66" spans="1:9" ht="20.100000000000001" customHeight="1">
      <c r="A66" s="56" t="s">
        <v>56</v>
      </c>
      <c r="B66" s="23">
        <v>1151</v>
      </c>
      <c r="C66" s="97"/>
      <c r="D66" s="97"/>
      <c r="E66" s="97"/>
      <c r="F66" s="125"/>
      <c r="G66" s="97">
        <f t="shared" si="3"/>
        <v>0</v>
      </c>
      <c r="H66" s="98" t="e">
        <f t="shared" si="1"/>
        <v>#DIV/0!</v>
      </c>
      <c r="I66" s="59"/>
    </row>
    <row r="67" spans="1:9" ht="20.100000000000001" customHeight="1">
      <c r="A67" s="56" t="s">
        <v>247</v>
      </c>
      <c r="B67" s="23">
        <v>1152</v>
      </c>
      <c r="C67" s="125">
        <v>4680.8999999999996</v>
      </c>
      <c r="D67" s="97">
        <v>5798.9</v>
      </c>
      <c r="E67" s="97">
        <v>3410</v>
      </c>
      <c r="F67" s="125">
        <v>1542.8</v>
      </c>
      <c r="G67" s="97"/>
      <c r="H67" s="98">
        <f t="shared" si="1"/>
        <v>45.243401759530798</v>
      </c>
      <c r="I67" s="59"/>
    </row>
    <row r="68" spans="1:9" ht="20.100000000000001" customHeight="1">
      <c r="A68" s="56" t="s">
        <v>68</v>
      </c>
      <c r="B68" s="23">
        <v>1160</v>
      </c>
      <c r="C68" s="109">
        <f>SUM(C69:C70)</f>
        <v>-4680.8999999999996</v>
      </c>
      <c r="D68" s="109">
        <f>SUM(D69:D70)</f>
        <v>-5798.9</v>
      </c>
      <c r="E68" s="109">
        <f>SUM(E69:E70)</f>
        <v>-3410</v>
      </c>
      <c r="F68" s="110">
        <f>SUM(F69:F70)</f>
        <v>-1542.8</v>
      </c>
      <c r="G68" s="97">
        <f t="shared" si="3"/>
        <v>1867.2</v>
      </c>
      <c r="H68" s="98">
        <f t="shared" si="1"/>
        <v>45.243401759530798</v>
      </c>
      <c r="I68" s="59"/>
    </row>
    <row r="69" spans="1:9" ht="20.100000000000001" customHeight="1">
      <c r="A69" s="56" t="s">
        <v>56</v>
      </c>
      <c r="B69" s="23">
        <v>1161</v>
      </c>
      <c r="C69" s="97">
        <v>0</v>
      </c>
      <c r="D69" s="97">
        <v>0</v>
      </c>
      <c r="E69" s="97">
        <v>0</v>
      </c>
      <c r="F69" s="125">
        <v>0</v>
      </c>
      <c r="G69" s="97"/>
      <c r="H69" s="98" t="e">
        <f t="shared" si="1"/>
        <v>#DIV/0!</v>
      </c>
      <c r="I69" s="59"/>
    </row>
    <row r="70" spans="1:9" ht="20.100000000000001" customHeight="1">
      <c r="A70" s="56" t="s">
        <v>248</v>
      </c>
      <c r="B70" s="23">
        <v>1162</v>
      </c>
      <c r="C70" s="125">
        <v>-4680.8999999999996</v>
      </c>
      <c r="D70" s="97">
        <v>-5798.9</v>
      </c>
      <c r="E70" s="97">
        <v>-3410</v>
      </c>
      <c r="F70" s="125">
        <v>-1542.8</v>
      </c>
      <c r="G70" s="97">
        <f t="shared" si="3"/>
        <v>1867.2</v>
      </c>
      <c r="H70" s="98">
        <f t="shared" si="1"/>
        <v>45.243401759530798</v>
      </c>
      <c r="I70" s="59"/>
    </row>
    <row r="71" spans="1:9" s="54" customFormat="1" ht="20.100000000000001" customHeight="1">
      <c r="A71" s="55" t="s">
        <v>69</v>
      </c>
      <c r="B71" s="67">
        <v>1170</v>
      </c>
      <c r="C71" s="107">
        <f>SUM(C60,C61,C62,C63,C64,C65,C68)</f>
        <v>417.1</v>
      </c>
      <c r="D71" s="107">
        <f>SUM(D60,D61,D62,D63,D64,D65,D68)</f>
        <v>-125.1</v>
      </c>
      <c r="E71" s="107">
        <f>SUM(E60,E61,E62,E63,E64,E65,E68)</f>
        <v>82</v>
      </c>
      <c r="F71" s="108">
        <f>SUM(F60,F61,F62,F63,F64,F65,F68)</f>
        <v>-214.9</v>
      </c>
      <c r="G71" s="95">
        <f t="shared" si="3"/>
        <v>-296.89999999999998</v>
      </c>
      <c r="H71" s="96">
        <f t="shared" si="1"/>
        <v>-262.07317073170702</v>
      </c>
      <c r="I71" s="139"/>
    </row>
    <row r="72" spans="1:9" ht="20.100000000000001" customHeight="1">
      <c r="A72" s="56" t="s">
        <v>70</v>
      </c>
      <c r="B72" s="14">
        <v>1180</v>
      </c>
      <c r="C72" s="97">
        <v>0</v>
      </c>
      <c r="D72" s="97">
        <v>0</v>
      </c>
      <c r="E72" s="97">
        <v>0</v>
      </c>
      <c r="F72" s="125">
        <v>0</v>
      </c>
      <c r="G72" s="97">
        <f t="shared" si="3"/>
        <v>0</v>
      </c>
      <c r="H72" s="98" t="e">
        <f t="shared" ref="H72:H98" si="4">(F72/E72)*100</f>
        <v>#DIV/0!</v>
      </c>
      <c r="I72" s="59"/>
    </row>
    <row r="73" spans="1:9" ht="20.100000000000001" customHeight="1">
      <c r="A73" s="56" t="s">
        <v>71</v>
      </c>
      <c r="B73" s="14">
        <v>1181</v>
      </c>
      <c r="C73" s="97"/>
      <c r="D73" s="97"/>
      <c r="E73" s="97"/>
      <c r="F73" s="125"/>
      <c r="G73" s="97"/>
      <c r="H73" s="98" t="e">
        <f t="shared" si="4"/>
        <v>#DIV/0!</v>
      </c>
      <c r="I73" s="59"/>
    </row>
    <row r="74" spans="1:9" ht="20.100000000000001" customHeight="1">
      <c r="A74" s="56" t="s">
        <v>72</v>
      </c>
      <c r="B74" s="23">
        <v>1190</v>
      </c>
      <c r="C74" s="97"/>
      <c r="D74" s="97"/>
      <c r="E74" s="97"/>
      <c r="F74" s="125"/>
      <c r="G74" s="97"/>
      <c r="H74" s="98" t="e">
        <f t="shared" si="4"/>
        <v>#DIV/0!</v>
      </c>
      <c r="I74" s="59"/>
    </row>
    <row r="75" spans="1:9" ht="20.100000000000001" customHeight="1">
      <c r="A75" s="56" t="s">
        <v>73</v>
      </c>
      <c r="B75" s="23">
        <v>1191</v>
      </c>
      <c r="C75" s="97">
        <v>0</v>
      </c>
      <c r="D75" s="97">
        <v>0</v>
      </c>
      <c r="E75" s="97">
        <v>0</v>
      </c>
      <c r="F75" s="125">
        <v>0</v>
      </c>
      <c r="G75" s="97">
        <f t="shared" si="3"/>
        <v>0</v>
      </c>
      <c r="H75" s="98" t="e">
        <f t="shared" si="4"/>
        <v>#DIV/0!</v>
      </c>
      <c r="I75" s="59"/>
    </row>
    <row r="76" spans="1:9" s="54" customFormat="1" ht="20.100000000000001" customHeight="1">
      <c r="A76" s="55" t="s">
        <v>249</v>
      </c>
      <c r="B76" s="67">
        <v>1200</v>
      </c>
      <c r="C76" s="107">
        <f>SUM(C71,C72,C73,C74,C75)</f>
        <v>417.1</v>
      </c>
      <c r="D76" s="107">
        <f>SUM(D71,D72,D73,D74,D75)</f>
        <v>-125.1</v>
      </c>
      <c r="E76" s="107">
        <f>SUM(E71,E72,E73,E74,E75)</f>
        <v>82</v>
      </c>
      <c r="F76" s="108">
        <f>SUM(F71,F72,F73,F74,F75)</f>
        <v>-214.9</v>
      </c>
      <c r="G76" s="95">
        <f t="shared" si="3"/>
        <v>-296.89999999999998</v>
      </c>
      <c r="H76" s="96">
        <f t="shared" si="4"/>
        <v>-262.07317073170702</v>
      </c>
      <c r="I76" s="139"/>
    </row>
    <row r="77" spans="1:9" ht="20.100000000000001" customHeight="1">
      <c r="A77" s="56" t="s">
        <v>250</v>
      </c>
      <c r="B77" s="23">
        <v>1201</v>
      </c>
      <c r="C77" s="97"/>
      <c r="D77" s="97"/>
      <c r="E77" s="97"/>
      <c r="F77" s="125"/>
      <c r="G77" s="97">
        <f t="shared" si="3"/>
        <v>0</v>
      </c>
      <c r="H77" s="98" t="e">
        <f t="shared" si="4"/>
        <v>#DIV/0!</v>
      </c>
      <c r="I77" s="59"/>
    </row>
    <row r="78" spans="1:9" ht="20.100000000000001" customHeight="1">
      <c r="A78" s="56" t="s">
        <v>251</v>
      </c>
      <c r="B78" s="23">
        <v>1202</v>
      </c>
      <c r="C78" s="97"/>
      <c r="D78" s="97"/>
      <c r="E78" s="97"/>
      <c r="F78" s="125"/>
      <c r="G78" s="97"/>
      <c r="H78" s="98" t="e">
        <f t="shared" si="4"/>
        <v>#DIV/0!</v>
      </c>
      <c r="I78" s="59"/>
    </row>
    <row r="79" spans="1:9" ht="20.100000000000001" customHeight="1">
      <c r="A79" s="55" t="s">
        <v>77</v>
      </c>
      <c r="B79" s="23">
        <v>1210</v>
      </c>
      <c r="C79" s="140">
        <f>SUM(C7,C49,C61,C63,C65,C73,C74)</f>
        <v>5802</v>
      </c>
      <c r="D79" s="140">
        <f>SUM(D7,D49,D61,D63,D65,D73,D74)</f>
        <v>7203.8</v>
      </c>
      <c r="E79" s="140">
        <f>SUM(E7,E49,E61,E63,E65,E73,E74)</f>
        <v>3960</v>
      </c>
      <c r="F79" s="126">
        <f>SUM(F7,F49,F61,F63,F65,F73,F74)</f>
        <v>2048.9</v>
      </c>
      <c r="G79" s="95">
        <f>F79-E79</f>
        <v>-1911.1</v>
      </c>
      <c r="H79" s="96">
        <f t="shared" si="4"/>
        <v>51.739898989898997</v>
      </c>
      <c r="I79" s="59"/>
    </row>
    <row r="80" spans="1:9" ht="20.100000000000001" customHeight="1">
      <c r="A80" s="55" t="s">
        <v>78</v>
      </c>
      <c r="B80" s="23">
        <v>1220</v>
      </c>
      <c r="C80" s="141">
        <f>SUM(C8,C18,C41,C53,C62,C64,C68,C72,C75)</f>
        <v>-5384.9</v>
      </c>
      <c r="D80" s="141">
        <f>SUM(D8,D18,D41,D53,D62,D64,D68,D72,D75)</f>
        <v>-7328.9</v>
      </c>
      <c r="E80" s="140">
        <f>SUM(E8,E18,E41,E53,E62,E64,E68,E72,E75)</f>
        <v>-3878</v>
      </c>
      <c r="F80" s="126">
        <f>SUM(F8,F18,F41,F53,F62,F64,F68,F72,F75)</f>
        <v>-2263.8000000000002</v>
      </c>
      <c r="G80" s="95">
        <f>F80-E80</f>
        <v>1614.2</v>
      </c>
      <c r="H80" s="96">
        <f t="shared" si="4"/>
        <v>58.375451263537897</v>
      </c>
      <c r="I80" s="59"/>
    </row>
    <row r="81" spans="1:9" ht="20.100000000000001" customHeight="1">
      <c r="A81" s="56" t="s">
        <v>79</v>
      </c>
      <c r="B81" s="23">
        <v>1230</v>
      </c>
      <c r="C81" s="97"/>
      <c r="D81" s="97"/>
      <c r="E81" s="97"/>
      <c r="F81" s="125"/>
      <c r="G81" s="97">
        <f>F81-E81</f>
        <v>0</v>
      </c>
      <c r="H81" s="98" t="e">
        <f t="shared" si="4"/>
        <v>#DIV/0!</v>
      </c>
      <c r="I81" s="59"/>
    </row>
    <row r="82" spans="1:9" ht="24.95" customHeight="1">
      <c r="A82" s="260" t="s">
        <v>252</v>
      </c>
      <c r="B82" s="260"/>
      <c r="C82" s="260"/>
      <c r="D82" s="260"/>
      <c r="E82" s="260"/>
      <c r="F82" s="260"/>
      <c r="G82" s="260"/>
      <c r="H82" s="260"/>
      <c r="I82" s="260"/>
    </row>
    <row r="83" spans="1:9" ht="20.100000000000001" customHeight="1">
      <c r="A83" s="56" t="s">
        <v>253</v>
      </c>
      <c r="B83" s="23">
        <v>1300</v>
      </c>
      <c r="C83" s="110">
        <f>C60</f>
        <v>417.1</v>
      </c>
      <c r="D83" s="110">
        <f>D60</f>
        <v>-125.1</v>
      </c>
      <c r="E83" s="110">
        <f>E60</f>
        <v>82</v>
      </c>
      <c r="F83" s="110">
        <f>F60</f>
        <v>-214.9</v>
      </c>
      <c r="G83" s="97">
        <f t="shared" ref="G83:G89" si="5">F83-E83</f>
        <v>-296.89999999999998</v>
      </c>
      <c r="H83" s="98">
        <f t="shared" si="4"/>
        <v>-262.07317073170702</v>
      </c>
      <c r="I83" s="59"/>
    </row>
    <row r="84" spans="1:9" ht="20.100000000000001" customHeight="1">
      <c r="A84" s="56" t="s">
        <v>254</v>
      </c>
      <c r="B84" s="23">
        <v>1301</v>
      </c>
      <c r="C84" s="110">
        <f>C96</f>
        <v>59.5</v>
      </c>
      <c r="D84" s="110">
        <f>D96</f>
        <v>60</v>
      </c>
      <c r="E84" s="110">
        <f>E96</f>
        <v>8</v>
      </c>
      <c r="F84" s="110">
        <f>F96</f>
        <v>20.6</v>
      </c>
      <c r="G84" s="97">
        <f t="shared" si="5"/>
        <v>12.6</v>
      </c>
      <c r="H84" s="98">
        <f t="shared" si="4"/>
        <v>257.5</v>
      </c>
      <c r="I84" s="59"/>
    </row>
    <row r="85" spans="1:9" ht="20.100000000000001" customHeight="1">
      <c r="A85" s="56" t="s">
        <v>255</v>
      </c>
      <c r="B85" s="23">
        <v>1302</v>
      </c>
      <c r="C85" s="110">
        <f>C50</f>
        <v>0</v>
      </c>
      <c r="D85" s="110">
        <f>D50</f>
        <v>0</v>
      </c>
      <c r="E85" s="110">
        <f>E50</f>
        <v>0</v>
      </c>
      <c r="F85" s="110">
        <f>F50</f>
        <v>0</v>
      </c>
      <c r="G85" s="97">
        <f t="shared" si="5"/>
        <v>0</v>
      </c>
      <c r="H85" s="98" t="e">
        <f t="shared" si="4"/>
        <v>#DIV/0!</v>
      </c>
      <c r="I85" s="59"/>
    </row>
    <row r="86" spans="1:9" ht="20.100000000000001" customHeight="1">
      <c r="A86" s="56" t="s">
        <v>256</v>
      </c>
      <c r="B86" s="23">
        <v>1303</v>
      </c>
      <c r="C86" s="110">
        <f>C54</f>
        <v>0</v>
      </c>
      <c r="D86" s="110">
        <f>D54</f>
        <v>0</v>
      </c>
      <c r="E86" s="110">
        <f>E54</f>
        <v>0</v>
      </c>
      <c r="F86" s="110">
        <f>F54</f>
        <v>0</v>
      </c>
      <c r="G86" s="97">
        <f t="shared" si="5"/>
        <v>0</v>
      </c>
      <c r="H86" s="98" t="e">
        <f t="shared" si="4"/>
        <v>#DIV/0!</v>
      </c>
      <c r="I86" s="59"/>
    </row>
    <row r="87" spans="1:9" ht="20.100000000000001" customHeight="1">
      <c r="A87" s="56" t="s">
        <v>257</v>
      </c>
      <c r="B87" s="23">
        <v>1304</v>
      </c>
      <c r="C87" s="110">
        <f>C51</f>
        <v>0</v>
      </c>
      <c r="D87" s="110">
        <f>D51</f>
        <v>0</v>
      </c>
      <c r="E87" s="110">
        <f>E51</f>
        <v>0</v>
      </c>
      <c r="F87" s="110">
        <f>F51</f>
        <v>0</v>
      </c>
      <c r="G87" s="97"/>
      <c r="H87" s="98" t="e">
        <f t="shared" si="4"/>
        <v>#DIV/0!</v>
      </c>
      <c r="I87" s="59"/>
    </row>
    <row r="88" spans="1:9" ht="20.100000000000001" customHeight="1">
      <c r="A88" s="56" t="s">
        <v>258</v>
      </c>
      <c r="B88" s="23">
        <v>1305</v>
      </c>
      <c r="C88" s="110">
        <f>C55</f>
        <v>0</v>
      </c>
      <c r="D88" s="110">
        <f>D55</f>
        <v>0</v>
      </c>
      <c r="E88" s="110">
        <f>E55</f>
        <v>0</v>
      </c>
      <c r="F88" s="110">
        <f>F55</f>
        <v>0</v>
      </c>
      <c r="G88" s="97">
        <f t="shared" si="5"/>
        <v>0</v>
      </c>
      <c r="H88" s="98" t="e">
        <f t="shared" si="4"/>
        <v>#DIV/0!</v>
      </c>
      <c r="I88" s="59"/>
    </row>
    <row r="89" spans="1:9" s="54" customFormat="1" ht="20.100000000000001" customHeight="1">
      <c r="A89" s="55" t="s">
        <v>61</v>
      </c>
      <c r="B89" s="67">
        <v>1310</v>
      </c>
      <c r="C89" s="142">
        <f>C83+C84-C85-C86-C87-C88</f>
        <v>476.6</v>
      </c>
      <c r="D89" s="142">
        <f>D83+D84-D85-D86-D87-D88</f>
        <v>-65.099999999999895</v>
      </c>
      <c r="E89" s="142">
        <f>E83+E84-E85-E86-E87-E88</f>
        <v>90</v>
      </c>
      <c r="F89" s="143">
        <f>F83+F84-F85-F86-F87-F88</f>
        <v>-194.3</v>
      </c>
      <c r="G89" s="95">
        <f t="shared" si="5"/>
        <v>-284.3</v>
      </c>
      <c r="H89" s="96">
        <f t="shared" si="4"/>
        <v>-215.888888888889</v>
      </c>
      <c r="I89" s="139"/>
    </row>
    <row r="90" spans="1:9" s="54" customFormat="1" ht="20.100000000000001" customHeight="1">
      <c r="A90" s="245" t="s">
        <v>80</v>
      </c>
      <c r="B90" s="246"/>
      <c r="C90" s="246"/>
      <c r="D90" s="246"/>
      <c r="E90" s="246"/>
      <c r="F90" s="246"/>
      <c r="G90" s="246"/>
      <c r="H90" s="246"/>
      <c r="I90" s="247"/>
    </row>
    <row r="91" spans="1:9" s="54" customFormat="1" ht="20.100000000000001" customHeight="1">
      <c r="A91" s="56" t="s">
        <v>81</v>
      </c>
      <c r="B91" s="23">
        <v>1400</v>
      </c>
      <c r="C91" s="97">
        <v>75.8</v>
      </c>
      <c r="D91" s="97">
        <v>53.7</v>
      </c>
      <c r="E91" s="97">
        <v>8</v>
      </c>
      <c r="F91" s="97">
        <f>15.7+18.7</f>
        <v>34.4</v>
      </c>
      <c r="G91" s="97">
        <f t="shared" ref="G91:G98" si="6">F91-E91</f>
        <v>26.4</v>
      </c>
      <c r="H91" s="98">
        <f t="shared" si="4"/>
        <v>430</v>
      </c>
      <c r="I91" s="59"/>
    </row>
    <row r="92" spans="1:9" s="54" customFormat="1" ht="20.100000000000001" customHeight="1">
      <c r="A92" s="56" t="s">
        <v>82</v>
      </c>
      <c r="B92" s="144">
        <v>1401</v>
      </c>
      <c r="C92" s="97"/>
      <c r="D92" s="97"/>
      <c r="E92" s="97">
        <v>0</v>
      </c>
      <c r="F92" s="125"/>
      <c r="G92" s="97">
        <f t="shared" si="6"/>
        <v>0</v>
      </c>
      <c r="H92" s="98" t="e">
        <f t="shared" si="4"/>
        <v>#DIV/0!</v>
      </c>
      <c r="I92" s="59"/>
    </row>
    <row r="93" spans="1:9" s="54" customFormat="1" ht="20.100000000000001" customHeight="1">
      <c r="A93" s="56" t="s">
        <v>83</v>
      </c>
      <c r="B93" s="144">
        <v>1402</v>
      </c>
      <c r="C93" s="97">
        <v>31.4</v>
      </c>
      <c r="D93" s="97"/>
      <c r="E93" s="97">
        <v>8</v>
      </c>
      <c r="F93" s="97">
        <v>15.7</v>
      </c>
      <c r="G93" s="97">
        <f t="shared" si="6"/>
        <v>7.7</v>
      </c>
      <c r="H93" s="98">
        <f t="shared" si="4"/>
        <v>196.25</v>
      </c>
      <c r="I93" s="59"/>
    </row>
    <row r="94" spans="1:9" s="54" customFormat="1" ht="20.100000000000001" customHeight="1">
      <c r="A94" s="56" t="s">
        <v>84</v>
      </c>
      <c r="B94" s="144">
        <v>1410</v>
      </c>
      <c r="C94" s="97">
        <v>4058.1</v>
      </c>
      <c r="D94" s="145">
        <v>5614.8</v>
      </c>
      <c r="E94" s="97">
        <v>1625</v>
      </c>
      <c r="F94" s="125">
        <v>1738.6</v>
      </c>
      <c r="G94" s="97">
        <f t="shared" si="6"/>
        <v>113.6</v>
      </c>
      <c r="H94" s="98">
        <f t="shared" si="4"/>
        <v>106.990769230769</v>
      </c>
      <c r="I94" s="59"/>
    </row>
    <row r="95" spans="1:9" s="54" customFormat="1" ht="20.100000000000001" customHeight="1">
      <c r="A95" s="56" t="s">
        <v>85</v>
      </c>
      <c r="B95" s="144">
        <v>1420</v>
      </c>
      <c r="C95" s="97">
        <v>885.3</v>
      </c>
      <c r="D95" s="97">
        <v>1248.5</v>
      </c>
      <c r="E95" s="97">
        <v>325</v>
      </c>
      <c r="F95" s="125">
        <v>383.7</v>
      </c>
      <c r="G95" s="97">
        <f t="shared" si="6"/>
        <v>58.7</v>
      </c>
      <c r="H95" s="98">
        <f t="shared" si="4"/>
        <v>118.06153846153801</v>
      </c>
      <c r="I95" s="59"/>
    </row>
    <row r="96" spans="1:9" s="54" customFormat="1" ht="20.100000000000001" customHeight="1">
      <c r="A96" s="56" t="s">
        <v>86</v>
      </c>
      <c r="B96" s="144">
        <v>1430</v>
      </c>
      <c r="C96" s="97">
        <v>59.5</v>
      </c>
      <c r="D96" s="97">
        <v>60</v>
      </c>
      <c r="E96" s="97">
        <v>8</v>
      </c>
      <c r="F96" s="125">
        <v>20.6</v>
      </c>
      <c r="G96" s="97">
        <f t="shared" si="6"/>
        <v>12.6</v>
      </c>
      <c r="H96" s="98">
        <f t="shared" si="4"/>
        <v>257.5</v>
      </c>
      <c r="I96" s="59"/>
    </row>
    <row r="97" spans="1:9" s="54" customFormat="1" ht="20.100000000000001" customHeight="1">
      <c r="A97" s="56" t="s">
        <v>87</v>
      </c>
      <c r="B97" s="144">
        <v>1440</v>
      </c>
      <c r="C97" s="97">
        <v>306.3</v>
      </c>
      <c r="D97" s="97">
        <v>352.1</v>
      </c>
      <c r="E97" s="97">
        <v>236</v>
      </c>
      <c r="F97" s="125">
        <v>61</v>
      </c>
      <c r="G97" s="97">
        <f t="shared" si="6"/>
        <v>-175</v>
      </c>
      <c r="H97" s="98">
        <f t="shared" si="4"/>
        <v>25.847457627118601</v>
      </c>
      <c r="I97" s="59"/>
    </row>
    <row r="98" spans="1:9" s="54" customFormat="1">
      <c r="A98" s="55" t="s">
        <v>88</v>
      </c>
      <c r="B98" s="146">
        <v>1450</v>
      </c>
      <c r="C98" s="147">
        <f>SUM(C91,C94:C97)</f>
        <v>5385</v>
      </c>
      <c r="D98" s="147">
        <f>SUM(D91,D94:D97)</f>
        <v>7329.1</v>
      </c>
      <c r="E98" s="147">
        <f>SUM(E91,E94:E97)</f>
        <v>2202</v>
      </c>
      <c r="F98" s="147">
        <f>SUM(F91,F94:F97)</f>
        <v>2238.3000000000002</v>
      </c>
      <c r="G98" s="95">
        <f t="shared" si="6"/>
        <v>36.299999999999699</v>
      </c>
      <c r="H98" s="96">
        <f t="shared" si="4"/>
        <v>101.64850136239799</v>
      </c>
      <c r="I98" s="139"/>
    </row>
    <row r="99" spans="1:9" s="54" customFormat="1">
      <c r="A99" s="8"/>
      <c r="B99" s="148"/>
      <c r="C99" s="148"/>
      <c r="D99" s="148"/>
      <c r="E99" s="148"/>
      <c r="F99" s="149"/>
      <c r="G99" s="148"/>
      <c r="H99" s="148"/>
      <c r="I99" s="148"/>
    </row>
    <row r="100" spans="1:9" s="54" customFormat="1">
      <c r="A100" s="8"/>
      <c r="B100" s="148"/>
      <c r="C100" s="148"/>
      <c r="D100" s="148"/>
      <c r="E100" s="148"/>
      <c r="F100" s="149"/>
      <c r="G100" s="148"/>
      <c r="H100" s="148"/>
      <c r="I100" s="148"/>
    </row>
    <row r="101" spans="1:9">
      <c r="A101" s="57"/>
      <c r="F101" s="150"/>
    </row>
    <row r="102" spans="1:9" ht="27.75" customHeight="1">
      <c r="A102" s="8" t="s">
        <v>259</v>
      </c>
      <c r="C102" s="261" t="s">
        <v>194</v>
      </c>
      <c r="D102" s="261"/>
      <c r="E102" s="87"/>
      <c r="F102" s="255" t="str">
        <f>'Осн. фін. пок.'!G165</f>
        <v>Машіка П.Ю.</v>
      </c>
      <c r="G102" s="255"/>
      <c r="H102" s="255"/>
      <c r="I102" s="52"/>
    </row>
    <row r="103" spans="1:9" s="7" customFormat="1">
      <c r="A103" s="88" t="s">
        <v>260</v>
      </c>
      <c r="B103" s="52"/>
      <c r="C103" s="231" t="s">
        <v>261</v>
      </c>
      <c r="D103" s="231"/>
      <c r="E103" s="52"/>
      <c r="F103" s="256" t="s">
        <v>198</v>
      </c>
      <c r="G103" s="256"/>
      <c r="H103" s="256"/>
    </row>
    <row r="104" spans="1:9">
      <c r="A104" s="57"/>
      <c r="F104" s="150"/>
    </row>
    <row r="105" spans="1:9">
      <c r="A105" s="57"/>
      <c r="F105" s="150"/>
    </row>
    <row r="106" spans="1:9">
      <c r="A106" s="57"/>
      <c r="F106" s="150"/>
    </row>
    <row r="107" spans="1:9">
      <c r="A107" s="57"/>
      <c r="F107" s="150"/>
    </row>
    <row r="108" spans="1:9">
      <c r="A108" s="57"/>
      <c r="F108" s="150"/>
    </row>
    <row r="109" spans="1:9">
      <c r="A109" s="57"/>
      <c r="F109" s="150"/>
    </row>
    <row r="110" spans="1:9">
      <c r="A110" s="57"/>
      <c r="F110" s="150"/>
    </row>
    <row r="111" spans="1:9">
      <c r="A111" s="57"/>
      <c r="F111" s="150"/>
    </row>
    <row r="112" spans="1:9">
      <c r="A112" s="57"/>
      <c r="F112" s="150"/>
    </row>
    <row r="113" spans="1:6">
      <c r="A113" s="57"/>
      <c r="F113" s="150"/>
    </row>
    <row r="114" spans="1:6">
      <c r="A114" s="57"/>
      <c r="F114" s="150"/>
    </row>
    <row r="115" spans="1:6">
      <c r="A115" s="57"/>
      <c r="F115" s="150"/>
    </row>
    <row r="116" spans="1:6">
      <c r="A116" s="57"/>
      <c r="F116" s="150"/>
    </row>
    <row r="117" spans="1:6">
      <c r="A117" s="57"/>
      <c r="F117" s="150"/>
    </row>
    <row r="118" spans="1:6">
      <c r="A118" s="57"/>
      <c r="F118" s="150"/>
    </row>
    <row r="119" spans="1:6">
      <c r="A119" s="57"/>
      <c r="F119" s="150"/>
    </row>
    <row r="120" spans="1:6">
      <c r="A120" s="57"/>
      <c r="F120" s="150"/>
    </row>
    <row r="121" spans="1:6">
      <c r="A121" s="57"/>
      <c r="F121" s="150"/>
    </row>
    <row r="122" spans="1:6">
      <c r="A122" s="57"/>
      <c r="F122" s="150"/>
    </row>
    <row r="123" spans="1:6">
      <c r="A123" s="57"/>
      <c r="F123" s="150"/>
    </row>
    <row r="124" spans="1:6">
      <c r="A124" s="57"/>
      <c r="F124" s="150"/>
    </row>
    <row r="125" spans="1:6">
      <c r="A125" s="57"/>
      <c r="F125" s="150"/>
    </row>
    <row r="126" spans="1:6">
      <c r="A126" s="57"/>
      <c r="F126" s="150"/>
    </row>
    <row r="127" spans="1:6">
      <c r="A127" s="57"/>
      <c r="F127" s="150"/>
    </row>
    <row r="128" spans="1:6">
      <c r="A128" s="57"/>
      <c r="F128" s="150"/>
    </row>
    <row r="129" spans="1:6">
      <c r="A129" s="57"/>
      <c r="F129" s="150"/>
    </row>
    <row r="130" spans="1:6">
      <c r="A130" s="57"/>
    </row>
    <row r="131" spans="1:6">
      <c r="A131" s="57"/>
    </row>
    <row r="132" spans="1:6">
      <c r="A132" s="57"/>
    </row>
    <row r="133" spans="1:6">
      <c r="A133" s="57"/>
    </row>
    <row r="134" spans="1:6">
      <c r="A134" s="57"/>
    </row>
    <row r="135" spans="1:6">
      <c r="A135" s="57"/>
    </row>
    <row r="136" spans="1:6">
      <c r="A136" s="57"/>
    </row>
    <row r="137" spans="1:6">
      <c r="A137" s="57"/>
    </row>
    <row r="138" spans="1:6">
      <c r="A138" s="57"/>
    </row>
    <row r="139" spans="1:6">
      <c r="A139" s="57"/>
    </row>
    <row r="140" spans="1:6">
      <c r="A140" s="57"/>
    </row>
    <row r="141" spans="1:6">
      <c r="A141" s="57"/>
    </row>
    <row r="142" spans="1:6">
      <c r="A142" s="57"/>
    </row>
    <row r="143" spans="1:6">
      <c r="A143" s="57"/>
    </row>
    <row r="144" spans="1:6">
      <c r="A144" s="57"/>
    </row>
    <row r="145" spans="1:1">
      <c r="A145" s="57"/>
    </row>
    <row r="146" spans="1:1">
      <c r="A146" s="57"/>
    </row>
    <row r="147" spans="1:1">
      <c r="A147" s="57"/>
    </row>
    <row r="148" spans="1:1">
      <c r="A148" s="57"/>
    </row>
    <row r="149" spans="1:1">
      <c r="A149" s="57"/>
    </row>
    <row r="150" spans="1:1">
      <c r="A150" s="57"/>
    </row>
    <row r="151" spans="1:1">
      <c r="A151" s="57"/>
    </row>
    <row r="152" spans="1:1">
      <c r="A152" s="57"/>
    </row>
    <row r="153" spans="1:1">
      <c r="A153" s="57"/>
    </row>
    <row r="154" spans="1:1">
      <c r="A154" s="57"/>
    </row>
    <row r="155" spans="1:1">
      <c r="A155" s="57"/>
    </row>
    <row r="156" spans="1:1">
      <c r="A156" s="57"/>
    </row>
    <row r="157" spans="1:1">
      <c r="A157" s="57"/>
    </row>
    <row r="158" spans="1:1">
      <c r="A158" s="57"/>
    </row>
    <row r="159" spans="1:1">
      <c r="A159" s="57"/>
    </row>
    <row r="160" spans="1:1">
      <c r="A160" s="57"/>
    </row>
    <row r="161" spans="1:1">
      <c r="A161" s="57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  <row r="184" spans="1:1">
      <c r="A184" s="99"/>
    </row>
    <row r="185" spans="1:1">
      <c r="A185" s="99"/>
    </row>
    <row r="186" spans="1:1">
      <c r="A186" s="99"/>
    </row>
    <row r="187" spans="1:1">
      <c r="A187" s="99"/>
    </row>
    <row r="188" spans="1:1">
      <c r="A188" s="99"/>
    </row>
    <row r="189" spans="1:1">
      <c r="A189" s="99"/>
    </row>
    <row r="190" spans="1:1">
      <c r="A190" s="99"/>
    </row>
    <row r="191" spans="1:1">
      <c r="A191" s="99"/>
    </row>
    <row r="192" spans="1:1">
      <c r="A192" s="99"/>
    </row>
    <row r="193" spans="1:1">
      <c r="A193" s="99"/>
    </row>
    <row r="194" spans="1:1">
      <c r="A194" s="99"/>
    </row>
    <row r="195" spans="1:1">
      <c r="A195" s="99"/>
    </row>
    <row r="196" spans="1:1">
      <c r="A196" s="99"/>
    </row>
    <row r="197" spans="1:1">
      <c r="A197" s="99"/>
    </row>
    <row r="198" spans="1:1">
      <c r="A198" s="99"/>
    </row>
    <row r="199" spans="1:1">
      <c r="A199" s="99"/>
    </row>
    <row r="200" spans="1:1">
      <c r="A200" s="99"/>
    </row>
    <row r="201" spans="1:1">
      <c r="A201" s="99"/>
    </row>
    <row r="202" spans="1:1">
      <c r="A202" s="99"/>
    </row>
    <row r="203" spans="1:1">
      <c r="A203" s="99"/>
    </row>
    <row r="204" spans="1:1">
      <c r="A204" s="99"/>
    </row>
    <row r="205" spans="1:1">
      <c r="A205" s="99"/>
    </row>
    <row r="206" spans="1:1">
      <c r="A206" s="99"/>
    </row>
    <row r="207" spans="1:1">
      <c r="A207" s="99"/>
    </row>
    <row r="208" spans="1:1">
      <c r="A208" s="99"/>
    </row>
    <row r="209" spans="1:1">
      <c r="A209" s="99"/>
    </row>
    <row r="210" spans="1:1">
      <c r="A210" s="99"/>
    </row>
    <row r="211" spans="1:1">
      <c r="A211" s="99"/>
    </row>
    <row r="212" spans="1:1">
      <c r="A212" s="99"/>
    </row>
    <row r="213" spans="1:1">
      <c r="A213" s="99"/>
    </row>
    <row r="214" spans="1:1">
      <c r="A214" s="99"/>
    </row>
    <row r="215" spans="1:1">
      <c r="A215" s="99"/>
    </row>
    <row r="216" spans="1:1">
      <c r="A216" s="99"/>
    </row>
    <row r="217" spans="1:1">
      <c r="A217" s="99"/>
    </row>
    <row r="218" spans="1:1">
      <c r="A218" s="99"/>
    </row>
    <row r="219" spans="1:1">
      <c r="A219" s="99"/>
    </row>
    <row r="220" spans="1:1">
      <c r="A220" s="99"/>
    </row>
    <row r="221" spans="1:1">
      <c r="A221" s="99"/>
    </row>
    <row r="222" spans="1:1">
      <c r="A222" s="99"/>
    </row>
    <row r="223" spans="1:1">
      <c r="A223" s="99"/>
    </row>
    <row r="224" spans="1:1">
      <c r="A224" s="99"/>
    </row>
    <row r="225" spans="1:1">
      <c r="A225" s="99"/>
    </row>
    <row r="226" spans="1:1">
      <c r="A226" s="99"/>
    </row>
    <row r="227" spans="1:1">
      <c r="A227" s="99"/>
    </row>
    <row r="228" spans="1:1">
      <c r="A228" s="99"/>
    </row>
    <row r="229" spans="1:1">
      <c r="A229" s="99"/>
    </row>
    <row r="230" spans="1:1">
      <c r="A230" s="99"/>
    </row>
    <row r="231" spans="1:1">
      <c r="A231" s="99"/>
    </row>
    <row r="232" spans="1:1">
      <c r="A232" s="99"/>
    </row>
    <row r="233" spans="1:1">
      <c r="A233" s="99"/>
    </row>
    <row r="234" spans="1:1">
      <c r="A234" s="99"/>
    </row>
    <row r="235" spans="1:1">
      <c r="A235" s="99"/>
    </row>
    <row r="236" spans="1:1">
      <c r="A236" s="99"/>
    </row>
    <row r="237" spans="1:1">
      <c r="A237" s="99"/>
    </row>
    <row r="238" spans="1:1">
      <c r="A238" s="99"/>
    </row>
    <row r="239" spans="1:1">
      <c r="A239" s="99"/>
    </row>
    <row r="240" spans="1:1">
      <c r="A240" s="99"/>
    </row>
    <row r="241" spans="1:1">
      <c r="A241" s="99"/>
    </row>
    <row r="242" spans="1:1">
      <c r="A242" s="99"/>
    </row>
    <row r="243" spans="1:1">
      <c r="A243" s="99"/>
    </row>
    <row r="244" spans="1:1">
      <c r="A244" s="99"/>
    </row>
    <row r="245" spans="1:1">
      <c r="A245" s="99"/>
    </row>
    <row r="246" spans="1:1">
      <c r="A246" s="99"/>
    </row>
    <row r="247" spans="1:1">
      <c r="A247" s="99"/>
    </row>
    <row r="248" spans="1:1">
      <c r="A248" s="99"/>
    </row>
    <row r="249" spans="1:1">
      <c r="A249" s="99"/>
    </row>
    <row r="250" spans="1:1">
      <c r="A250" s="99"/>
    </row>
    <row r="251" spans="1:1">
      <c r="A251" s="99"/>
    </row>
    <row r="252" spans="1:1">
      <c r="A252" s="99"/>
    </row>
    <row r="253" spans="1:1">
      <c r="A253" s="99"/>
    </row>
    <row r="254" spans="1:1">
      <c r="A254" s="99"/>
    </row>
    <row r="255" spans="1:1">
      <c r="A255" s="99"/>
    </row>
    <row r="256" spans="1:1">
      <c r="A256" s="99"/>
    </row>
    <row r="257" spans="1:1">
      <c r="A257" s="99"/>
    </row>
    <row r="258" spans="1:1">
      <c r="A258" s="99"/>
    </row>
    <row r="259" spans="1:1">
      <c r="A259" s="99"/>
    </row>
    <row r="260" spans="1:1">
      <c r="A260" s="99"/>
    </row>
    <row r="261" spans="1:1">
      <c r="A261" s="99"/>
    </row>
    <row r="262" spans="1:1">
      <c r="A262" s="99"/>
    </row>
    <row r="263" spans="1:1">
      <c r="A263" s="99"/>
    </row>
    <row r="264" spans="1:1">
      <c r="A264" s="99"/>
    </row>
    <row r="265" spans="1:1">
      <c r="A265" s="99"/>
    </row>
    <row r="266" spans="1:1">
      <c r="A266" s="99"/>
    </row>
    <row r="267" spans="1:1">
      <c r="A267" s="99"/>
    </row>
    <row r="268" spans="1:1">
      <c r="A268" s="99"/>
    </row>
    <row r="269" spans="1:1">
      <c r="A269" s="99"/>
    </row>
    <row r="270" spans="1:1">
      <c r="A270" s="99"/>
    </row>
    <row r="271" spans="1:1">
      <c r="A271" s="99"/>
    </row>
    <row r="272" spans="1:1">
      <c r="A272" s="99"/>
    </row>
    <row r="273" spans="1:1">
      <c r="A273" s="99"/>
    </row>
    <row r="274" spans="1:1">
      <c r="A274" s="99"/>
    </row>
    <row r="275" spans="1:1">
      <c r="A275" s="99"/>
    </row>
    <row r="276" spans="1:1">
      <c r="A276" s="99"/>
    </row>
    <row r="277" spans="1:1">
      <c r="A277" s="99"/>
    </row>
    <row r="278" spans="1:1">
      <c r="A278" s="99"/>
    </row>
    <row r="279" spans="1:1">
      <c r="A279" s="99"/>
    </row>
    <row r="280" spans="1:1">
      <c r="A280" s="99"/>
    </row>
    <row r="281" spans="1:1">
      <c r="A281" s="99"/>
    </row>
    <row r="282" spans="1:1">
      <c r="A282" s="99"/>
    </row>
    <row r="283" spans="1:1">
      <c r="A283" s="99"/>
    </row>
    <row r="284" spans="1:1">
      <c r="A284" s="99"/>
    </row>
    <row r="285" spans="1:1">
      <c r="A285" s="99"/>
    </row>
    <row r="286" spans="1:1">
      <c r="A286" s="99"/>
    </row>
    <row r="287" spans="1:1">
      <c r="A287" s="99"/>
    </row>
    <row r="288" spans="1:1">
      <c r="A288" s="99"/>
    </row>
    <row r="289" spans="1:1">
      <c r="A289" s="99"/>
    </row>
    <row r="290" spans="1:1">
      <c r="A290" s="99"/>
    </row>
    <row r="291" spans="1:1">
      <c r="A291" s="99"/>
    </row>
    <row r="292" spans="1:1">
      <c r="A292" s="99"/>
    </row>
    <row r="293" spans="1:1">
      <c r="A293" s="99"/>
    </row>
    <row r="294" spans="1:1">
      <c r="A294" s="99"/>
    </row>
    <row r="295" spans="1:1">
      <c r="A295" s="99"/>
    </row>
    <row r="296" spans="1:1">
      <c r="A296" s="99"/>
    </row>
    <row r="297" spans="1:1">
      <c r="A297" s="99"/>
    </row>
    <row r="298" spans="1:1">
      <c r="A298" s="99"/>
    </row>
    <row r="299" spans="1:1">
      <c r="A299" s="99"/>
    </row>
    <row r="300" spans="1:1">
      <c r="A300" s="99"/>
    </row>
    <row r="301" spans="1:1">
      <c r="A301" s="99"/>
    </row>
    <row r="302" spans="1:1">
      <c r="A302" s="99"/>
    </row>
    <row r="303" spans="1:1">
      <c r="A303" s="99"/>
    </row>
    <row r="304" spans="1:1">
      <c r="A304" s="99"/>
    </row>
    <row r="305" spans="1:1">
      <c r="A305" s="99"/>
    </row>
    <row r="306" spans="1:1">
      <c r="A306" s="99"/>
    </row>
    <row r="307" spans="1:1">
      <c r="A307" s="99"/>
    </row>
    <row r="308" spans="1:1">
      <c r="A308" s="99"/>
    </row>
    <row r="309" spans="1:1">
      <c r="A309" s="99"/>
    </row>
    <row r="310" spans="1:1">
      <c r="A310" s="99"/>
    </row>
    <row r="311" spans="1:1">
      <c r="A311" s="99"/>
    </row>
    <row r="312" spans="1:1">
      <c r="A312" s="99"/>
    </row>
    <row r="313" spans="1:1">
      <c r="A313" s="99"/>
    </row>
    <row r="314" spans="1:1">
      <c r="A314" s="99"/>
    </row>
    <row r="315" spans="1:1">
      <c r="A315" s="99"/>
    </row>
    <row r="316" spans="1:1">
      <c r="A316" s="99"/>
    </row>
    <row r="317" spans="1:1">
      <c r="A317" s="99"/>
    </row>
    <row r="318" spans="1:1">
      <c r="A318" s="99"/>
    </row>
    <row r="319" spans="1:1">
      <c r="A319" s="99"/>
    </row>
    <row r="320" spans="1:1">
      <c r="A320" s="99"/>
    </row>
    <row r="321" spans="1:1">
      <c r="A321" s="99"/>
    </row>
    <row r="322" spans="1:1">
      <c r="A322" s="99"/>
    </row>
    <row r="323" spans="1:1">
      <c r="A323" s="99"/>
    </row>
    <row r="324" spans="1:1">
      <c r="A324" s="99"/>
    </row>
    <row r="325" spans="1:1">
      <c r="A325" s="99"/>
    </row>
    <row r="326" spans="1:1">
      <c r="A326" s="99"/>
    </row>
    <row r="327" spans="1:1">
      <c r="A327" s="99"/>
    </row>
    <row r="328" spans="1:1">
      <c r="A328" s="99"/>
    </row>
  </sheetData>
  <mergeCells count="12">
    <mergeCell ref="A90:I90"/>
    <mergeCell ref="C102:D102"/>
    <mergeCell ref="F102:H102"/>
    <mergeCell ref="C103:D103"/>
    <mergeCell ref="F103:H103"/>
    <mergeCell ref="A1:I1"/>
    <mergeCell ref="C3:D3"/>
    <mergeCell ref="E3:I3"/>
    <mergeCell ref="A6:I6"/>
    <mergeCell ref="A82:I82"/>
    <mergeCell ref="A3:A4"/>
    <mergeCell ref="B3:B4"/>
  </mergeCells>
  <pageMargins left="1.18055555555556" right="0.39305555555555599" top="0.78680555555555598" bottom="0.78680555555555598" header="0.196527777777778" footer="0.118055555555556"/>
  <pageSetup paperSize="9" scale="38" orientation="landscape" verticalDpi="300"/>
  <headerFooter alignWithMargins="0">
    <oddHeader>&amp;C&amp;"Times New Roman"&amp;14
 5&amp;"Arial Cyr"&amp;10
&amp;R&amp;"Times New Roman"&amp;14Продовження додатка  3
Таблиця 1</oddHeader>
  </headerFooter>
  <ignoredErrors>
    <ignoredError sqref="G86:H88 H84:H85 H8:H81 G54:G66 G68 G9:G48 G70:G72 G75:G77 H91:H98 C89:H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J198"/>
  <sheetViews>
    <sheetView zoomScale="75" zoomScaleNormal="75" zoomScaleSheetLayoutView="75" workbookViewId="0">
      <pane xSplit="2" ySplit="4" topLeftCell="C23" activePane="bottomRight" state="frozen"/>
      <selection pane="topRight"/>
      <selection pane="bottomLeft"/>
      <selection pane="bottomRight" sqref="A1:H1"/>
    </sheetView>
  </sheetViews>
  <sheetFormatPr defaultColWidth="9.140625" defaultRowHeight="18.75"/>
  <cols>
    <col min="1" max="1" width="86.85546875" style="121" customWidth="1"/>
    <col min="2" max="2" width="15.28515625" style="120" customWidth="1"/>
    <col min="3" max="7" width="18.7109375" style="120" customWidth="1"/>
    <col min="8" max="8" width="15" style="120" customWidth="1"/>
    <col min="9" max="9" width="10" style="121" customWidth="1"/>
    <col min="10" max="10" width="9.5703125" style="121" customWidth="1"/>
    <col min="11" max="16384" width="9.140625" style="121"/>
  </cols>
  <sheetData>
    <row r="1" spans="1:8">
      <c r="A1" s="262" t="s">
        <v>89</v>
      </c>
      <c r="B1" s="262"/>
      <c r="C1" s="262"/>
      <c r="D1" s="262"/>
      <c r="E1" s="262"/>
      <c r="F1" s="262"/>
      <c r="G1" s="262"/>
      <c r="H1" s="262"/>
    </row>
    <row r="2" spans="1:8">
      <c r="A2" s="262"/>
      <c r="B2" s="262"/>
      <c r="C2" s="262"/>
      <c r="D2" s="262"/>
      <c r="E2" s="262"/>
      <c r="F2" s="262"/>
      <c r="G2" s="262"/>
      <c r="H2" s="262"/>
    </row>
    <row r="3" spans="1:8" ht="38.25" customHeight="1">
      <c r="A3" s="238" t="s">
        <v>34</v>
      </c>
      <c r="B3" s="267" t="s">
        <v>35</v>
      </c>
      <c r="C3" s="237" t="s">
        <v>199</v>
      </c>
      <c r="D3" s="237"/>
      <c r="E3" s="238" t="s">
        <v>37</v>
      </c>
      <c r="F3" s="238"/>
      <c r="G3" s="238"/>
      <c r="H3" s="238"/>
    </row>
    <row r="4" spans="1:8" ht="39" customHeight="1">
      <c r="A4" s="238"/>
      <c r="B4" s="267"/>
      <c r="C4" s="14" t="s">
        <v>38</v>
      </c>
      <c r="D4" s="14" t="s">
        <v>39</v>
      </c>
      <c r="E4" s="14" t="s">
        <v>40</v>
      </c>
      <c r="F4" s="14" t="s">
        <v>41</v>
      </c>
      <c r="G4" s="93" t="s">
        <v>42</v>
      </c>
      <c r="H4" s="93" t="s">
        <v>43</v>
      </c>
    </row>
    <row r="5" spans="1:8">
      <c r="A5" s="91">
        <v>1</v>
      </c>
      <c r="B5" s="122">
        <v>2</v>
      </c>
      <c r="C5" s="91">
        <v>3</v>
      </c>
      <c r="D5" s="122">
        <v>4</v>
      </c>
      <c r="E5" s="91">
        <v>5</v>
      </c>
      <c r="F5" s="122">
        <v>6</v>
      </c>
      <c r="G5" s="91">
        <v>7</v>
      </c>
      <c r="H5" s="122">
        <v>8</v>
      </c>
    </row>
    <row r="6" spans="1:8" ht="24.95" customHeight="1">
      <c r="A6" s="263" t="s">
        <v>90</v>
      </c>
      <c r="B6" s="263"/>
      <c r="C6" s="263"/>
      <c r="D6" s="263"/>
      <c r="E6" s="263"/>
      <c r="F6" s="263"/>
      <c r="G6" s="263"/>
      <c r="H6" s="263"/>
    </row>
    <row r="7" spans="1:8" ht="42.75" customHeight="1">
      <c r="A7" s="124" t="s">
        <v>91</v>
      </c>
      <c r="B7" s="23">
        <v>2000</v>
      </c>
      <c r="C7" s="125">
        <v>-1219.3</v>
      </c>
      <c r="D7" s="125">
        <v>-802.6</v>
      </c>
      <c r="E7" s="125">
        <v>-300</v>
      </c>
      <c r="F7" s="97">
        <v>-713</v>
      </c>
      <c r="G7" s="97">
        <f t="shared" ref="G7:G18" si="0">F7-E7</f>
        <v>-413</v>
      </c>
      <c r="H7" s="98">
        <f>(F7/E7)*100</f>
        <v>237.666666666667</v>
      </c>
    </row>
    <row r="8" spans="1:8" ht="37.5">
      <c r="A8" s="124" t="s">
        <v>92</v>
      </c>
      <c r="B8" s="23">
        <v>2010</v>
      </c>
      <c r="C8" s="125">
        <f>SUM(C9:C10)</f>
        <v>0</v>
      </c>
      <c r="D8" s="125">
        <f>SUM(D9:D10)</f>
        <v>0</v>
      </c>
      <c r="E8" s="97">
        <f>SUM(E9:E10)</f>
        <v>0</v>
      </c>
      <c r="F8" s="97">
        <f>SUM(F9:F10)</f>
        <v>0</v>
      </c>
      <c r="G8" s="97">
        <f t="shared" si="0"/>
        <v>0</v>
      </c>
      <c r="H8" s="98" t="e">
        <f t="shared" ref="H8:H43" si="1">(F8/E8)*100</f>
        <v>#DIV/0!</v>
      </c>
    </row>
    <row r="9" spans="1:8" ht="42.75" customHeight="1">
      <c r="A9" s="56" t="s">
        <v>93</v>
      </c>
      <c r="B9" s="23">
        <v>2011</v>
      </c>
      <c r="C9" s="125" t="s">
        <v>214</v>
      </c>
      <c r="D9" s="97" t="s">
        <v>214</v>
      </c>
      <c r="E9" s="97"/>
      <c r="F9" s="97" t="s">
        <v>214</v>
      </c>
      <c r="G9" s="97" t="e">
        <f t="shared" si="0"/>
        <v>#VALUE!</v>
      </c>
      <c r="H9" s="98" t="e">
        <f t="shared" si="1"/>
        <v>#VALUE!</v>
      </c>
    </row>
    <row r="10" spans="1:8" ht="42.75" customHeight="1">
      <c r="A10" s="56" t="s">
        <v>94</v>
      </c>
      <c r="B10" s="23">
        <v>2012</v>
      </c>
      <c r="C10" s="125" t="s">
        <v>214</v>
      </c>
      <c r="D10" s="97" t="s">
        <v>214</v>
      </c>
      <c r="E10" s="97" t="s">
        <v>214</v>
      </c>
      <c r="F10" s="97" t="s">
        <v>214</v>
      </c>
      <c r="G10" s="97" t="e">
        <f t="shared" si="0"/>
        <v>#VALUE!</v>
      </c>
      <c r="H10" s="98" t="e">
        <f t="shared" si="1"/>
        <v>#VALUE!</v>
      </c>
    </row>
    <row r="11" spans="1:8" ht="20.100000000000001" customHeight="1">
      <c r="A11" s="56" t="s">
        <v>95</v>
      </c>
      <c r="B11" s="23" t="s">
        <v>96</v>
      </c>
      <c r="C11" s="125" t="s">
        <v>214</v>
      </c>
      <c r="D11" s="97" t="s">
        <v>214</v>
      </c>
      <c r="E11" s="97" t="s">
        <v>214</v>
      </c>
      <c r="F11" s="97" t="s">
        <v>214</v>
      </c>
      <c r="G11" s="97" t="e">
        <f t="shared" si="0"/>
        <v>#VALUE!</v>
      </c>
      <c r="H11" s="98" t="e">
        <f t="shared" si="1"/>
        <v>#VALUE!</v>
      </c>
    </row>
    <row r="12" spans="1:8" ht="20.100000000000001" customHeight="1">
      <c r="A12" s="56" t="s">
        <v>97</v>
      </c>
      <c r="B12" s="23">
        <v>2020</v>
      </c>
      <c r="C12" s="125"/>
      <c r="D12" s="97"/>
      <c r="E12" s="97"/>
      <c r="F12" s="97"/>
      <c r="G12" s="97">
        <f t="shared" si="0"/>
        <v>0</v>
      </c>
      <c r="H12" s="98" t="e">
        <f t="shared" si="1"/>
        <v>#DIV/0!</v>
      </c>
    </row>
    <row r="13" spans="1:8" s="118" customFormat="1" ht="20.100000000000001" customHeight="1">
      <c r="A13" s="124" t="s">
        <v>98</v>
      </c>
      <c r="B13" s="23">
        <v>2030</v>
      </c>
      <c r="C13" s="125" t="s">
        <v>214</v>
      </c>
      <c r="D13" s="97" t="s">
        <v>214</v>
      </c>
      <c r="E13" s="97" t="s">
        <v>214</v>
      </c>
      <c r="F13" s="97" t="s">
        <v>214</v>
      </c>
      <c r="G13" s="97" t="e">
        <f t="shared" si="0"/>
        <v>#VALUE!</v>
      </c>
      <c r="H13" s="98" t="e">
        <f t="shared" si="1"/>
        <v>#VALUE!</v>
      </c>
    </row>
    <row r="14" spans="1:8" ht="20.100000000000001" customHeight="1">
      <c r="A14" s="124" t="s">
        <v>262</v>
      </c>
      <c r="B14" s="23">
        <v>2031</v>
      </c>
      <c r="C14" s="125" t="s">
        <v>214</v>
      </c>
      <c r="D14" s="97" t="s">
        <v>214</v>
      </c>
      <c r="E14" s="97" t="s">
        <v>214</v>
      </c>
      <c r="F14" s="97" t="s">
        <v>214</v>
      </c>
      <c r="G14" s="97" t="e">
        <f t="shared" si="0"/>
        <v>#VALUE!</v>
      </c>
      <c r="H14" s="98" t="e">
        <f t="shared" si="1"/>
        <v>#VALUE!</v>
      </c>
    </row>
    <row r="15" spans="1:8" ht="20.100000000000001" customHeight="1">
      <c r="A15" s="124" t="s">
        <v>99</v>
      </c>
      <c r="B15" s="23">
        <v>2040</v>
      </c>
      <c r="C15" s="125" t="s">
        <v>214</v>
      </c>
      <c r="D15" s="97" t="s">
        <v>214</v>
      </c>
      <c r="E15" s="97" t="s">
        <v>214</v>
      </c>
      <c r="F15" s="97" t="s">
        <v>214</v>
      </c>
      <c r="G15" s="97" t="e">
        <f t="shared" si="0"/>
        <v>#VALUE!</v>
      </c>
      <c r="H15" s="98" t="e">
        <f t="shared" si="1"/>
        <v>#VALUE!</v>
      </c>
    </row>
    <row r="16" spans="1:8" ht="20.100000000000001" customHeight="1">
      <c r="A16" s="124" t="s">
        <v>263</v>
      </c>
      <c r="B16" s="23">
        <v>2050</v>
      </c>
      <c r="C16" s="125" t="s">
        <v>214</v>
      </c>
      <c r="D16" s="97" t="s">
        <v>214</v>
      </c>
      <c r="E16" s="97" t="s">
        <v>214</v>
      </c>
      <c r="F16" s="97" t="s">
        <v>214</v>
      </c>
      <c r="G16" s="97" t="e">
        <f t="shared" si="0"/>
        <v>#VALUE!</v>
      </c>
      <c r="H16" s="98" t="e">
        <f t="shared" si="1"/>
        <v>#VALUE!</v>
      </c>
    </row>
    <row r="17" spans="1:9" ht="20.100000000000001" customHeight="1">
      <c r="A17" s="124" t="s">
        <v>264</v>
      </c>
      <c r="B17" s="23">
        <v>2060</v>
      </c>
      <c r="C17" s="125" t="s">
        <v>214</v>
      </c>
      <c r="D17" s="97" t="s">
        <v>214</v>
      </c>
      <c r="E17" s="97" t="s">
        <v>214</v>
      </c>
      <c r="F17" s="97" t="s">
        <v>214</v>
      </c>
      <c r="G17" s="97" t="e">
        <f t="shared" si="0"/>
        <v>#VALUE!</v>
      </c>
      <c r="H17" s="98" t="e">
        <f t="shared" si="1"/>
        <v>#VALUE!</v>
      </c>
    </row>
    <row r="18" spans="1:9" ht="42.75" customHeight="1">
      <c r="A18" s="124" t="s">
        <v>102</v>
      </c>
      <c r="B18" s="23">
        <v>2070</v>
      </c>
      <c r="C18" s="125">
        <f>SUM(C7,C8,C12,C13,C15,C16,C17)+'I. Фін результат'!C76</f>
        <v>-802.2</v>
      </c>
      <c r="D18" s="125">
        <f>SUM(D7,D8,D12,D13,D15,D16,D17)+'I. Фін результат'!D76</f>
        <v>-927.7</v>
      </c>
      <c r="E18" s="125">
        <f>SUM(E7,E8,E12,E13,E15,E16,E17)+'I. Фін результат'!E76</f>
        <v>-218</v>
      </c>
      <c r="F18" s="97">
        <f>SUM(F7,F8,F12,F13,F15,F16,F17)+'I. Фін результат'!F76</f>
        <v>-927.9</v>
      </c>
      <c r="G18" s="97">
        <f t="shared" si="0"/>
        <v>-709.9</v>
      </c>
      <c r="H18" s="98">
        <f t="shared" si="1"/>
        <v>425.64220183486202</v>
      </c>
    </row>
    <row r="19" spans="1:9" ht="24.95" customHeight="1">
      <c r="A19" s="263" t="s">
        <v>103</v>
      </c>
      <c r="B19" s="263"/>
      <c r="C19" s="263"/>
      <c r="D19" s="263"/>
      <c r="E19" s="263"/>
      <c r="F19" s="263"/>
      <c r="G19" s="263"/>
      <c r="H19" s="263"/>
    </row>
    <row r="20" spans="1:9" ht="37.5">
      <c r="A20" s="123" t="s">
        <v>104</v>
      </c>
      <c r="B20" s="67">
        <v>2110</v>
      </c>
      <c r="C20" s="107">
        <f>SUM(C21:C29)</f>
        <v>94.1</v>
      </c>
      <c r="D20" s="107">
        <f>SUM(D21:D29)</f>
        <v>301.89999999999998</v>
      </c>
      <c r="E20" s="126">
        <f>SUM(E21:E29)</f>
        <v>382</v>
      </c>
      <c r="F20" s="95">
        <f>SUM(F21:F29)</f>
        <v>105.9</v>
      </c>
      <c r="G20" s="95">
        <f t="shared" ref="G20:G25" si="2">F20-E20</f>
        <v>-276.10000000000002</v>
      </c>
      <c r="H20" s="96">
        <f t="shared" si="1"/>
        <v>27.722513089005201</v>
      </c>
    </row>
    <row r="21" spans="1:9">
      <c r="A21" s="56" t="s">
        <v>105</v>
      </c>
      <c r="B21" s="23">
        <v>2111</v>
      </c>
      <c r="C21" s="97">
        <v>0.2</v>
      </c>
      <c r="D21" s="97">
        <v>0</v>
      </c>
      <c r="E21" s="97"/>
      <c r="F21" s="97">
        <v>0.2</v>
      </c>
      <c r="G21" s="97">
        <f t="shared" si="2"/>
        <v>0.2</v>
      </c>
      <c r="H21" s="98" t="e">
        <f t="shared" si="1"/>
        <v>#DIV/0!</v>
      </c>
    </row>
    <row r="22" spans="1:9">
      <c r="A22" s="56" t="s">
        <v>106</v>
      </c>
      <c r="B22" s="23">
        <v>2112</v>
      </c>
      <c r="C22" s="97">
        <v>93.9</v>
      </c>
      <c r="D22" s="97">
        <v>301.89999999999998</v>
      </c>
      <c r="E22" s="97">
        <v>105</v>
      </c>
      <c r="F22" s="97">
        <v>105.7</v>
      </c>
      <c r="G22" s="97">
        <f t="shared" si="2"/>
        <v>0.70000000000000295</v>
      </c>
      <c r="H22" s="98">
        <f t="shared" si="1"/>
        <v>100.666666666667</v>
      </c>
    </row>
    <row r="23" spans="1:9" s="118" customFormat="1" ht="18.75" customHeight="1">
      <c r="A23" s="124" t="s">
        <v>107</v>
      </c>
      <c r="B23" s="91">
        <v>2113</v>
      </c>
      <c r="C23" s="97">
        <v>0</v>
      </c>
      <c r="D23" s="97">
        <v>0</v>
      </c>
      <c r="E23" s="97">
        <v>0</v>
      </c>
      <c r="F23" s="97">
        <v>0</v>
      </c>
      <c r="G23" s="97">
        <f t="shared" si="2"/>
        <v>0</v>
      </c>
      <c r="H23" s="98" t="e">
        <f t="shared" si="1"/>
        <v>#DIV/0!</v>
      </c>
    </row>
    <row r="24" spans="1:9">
      <c r="A24" s="124" t="s">
        <v>108</v>
      </c>
      <c r="B24" s="91">
        <v>2114</v>
      </c>
      <c r="C24" s="97"/>
      <c r="D24" s="97"/>
      <c r="E24" s="97"/>
      <c r="F24" s="97"/>
      <c r="G24" s="97">
        <f t="shared" si="2"/>
        <v>0</v>
      </c>
      <c r="H24" s="98" t="e">
        <f t="shared" si="1"/>
        <v>#DIV/0!</v>
      </c>
    </row>
    <row r="25" spans="1:9" ht="37.5">
      <c r="A25" s="124" t="s">
        <v>109</v>
      </c>
      <c r="B25" s="91">
        <v>2115</v>
      </c>
      <c r="C25" s="97"/>
      <c r="D25" s="97"/>
      <c r="E25" s="97"/>
      <c r="F25" s="97"/>
      <c r="G25" s="97">
        <f t="shared" si="2"/>
        <v>0</v>
      </c>
      <c r="H25" s="98" t="e">
        <f t="shared" si="1"/>
        <v>#DIV/0!</v>
      </c>
    </row>
    <row r="26" spans="1:9" s="119" customFormat="1">
      <c r="A26" s="124" t="s">
        <v>110</v>
      </c>
      <c r="B26" s="91">
        <v>2116</v>
      </c>
      <c r="C26" s="97"/>
      <c r="D26" s="97"/>
      <c r="E26" s="97"/>
      <c r="F26" s="97"/>
      <c r="G26" s="97">
        <f t="shared" ref="G26:G43" si="3">F26-E26</f>
        <v>0</v>
      </c>
      <c r="H26" s="98" t="e">
        <f t="shared" si="1"/>
        <v>#DIV/0!</v>
      </c>
      <c r="I26" s="121"/>
    </row>
    <row r="27" spans="1:9" ht="20.100000000000001" customHeight="1">
      <c r="A27" s="124" t="s">
        <v>111</v>
      </c>
      <c r="B27" s="91">
        <v>2117</v>
      </c>
      <c r="C27" s="97"/>
      <c r="D27" s="97"/>
      <c r="E27" s="97"/>
      <c r="F27" s="97"/>
      <c r="G27" s="97">
        <f t="shared" si="3"/>
        <v>0</v>
      </c>
      <c r="H27" s="98" t="e">
        <f t="shared" si="1"/>
        <v>#DIV/0!</v>
      </c>
    </row>
    <row r="28" spans="1:9" ht="20.100000000000001" customHeight="1">
      <c r="A28" s="124" t="s">
        <v>265</v>
      </c>
      <c r="B28" s="91">
        <v>2118</v>
      </c>
      <c r="C28" s="97"/>
      <c r="D28" s="97"/>
      <c r="E28" s="125">
        <v>256</v>
      </c>
      <c r="F28" s="97"/>
      <c r="G28" s="97">
        <f t="shared" si="3"/>
        <v>-256</v>
      </c>
      <c r="H28" s="98">
        <f t="shared" si="1"/>
        <v>0</v>
      </c>
    </row>
    <row r="29" spans="1:9" ht="20.100000000000001" customHeight="1">
      <c r="A29" s="124" t="s">
        <v>266</v>
      </c>
      <c r="B29" s="91">
        <v>2119</v>
      </c>
      <c r="C29" s="97"/>
      <c r="D29" s="97"/>
      <c r="E29" s="125">
        <v>21</v>
      </c>
      <c r="F29" s="97"/>
      <c r="G29" s="97">
        <f t="shared" si="3"/>
        <v>-21</v>
      </c>
      <c r="H29" s="98">
        <f t="shared" si="1"/>
        <v>0</v>
      </c>
    </row>
    <row r="30" spans="1:9" ht="37.5">
      <c r="A30" s="123" t="s">
        <v>267</v>
      </c>
      <c r="B30" s="127">
        <v>2120</v>
      </c>
      <c r="C30" s="107">
        <f>SUM(C31:C34)</f>
        <v>854.5</v>
      </c>
      <c r="D30" s="107">
        <f>SUM(D31:D34)</f>
        <v>1045.0999999999999</v>
      </c>
      <c r="E30" s="126">
        <f>SUM(E31:E34)</f>
        <v>0</v>
      </c>
      <c r="F30" s="95">
        <f>SUM(F31:F34)</f>
        <v>364.7</v>
      </c>
      <c r="G30" s="95">
        <f t="shared" si="3"/>
        <v>364.7</v>
      </c>
      <c r="H30" s="96" t="e">
        <f t="shared" si="1"/>
        <v>#DIV/0!</v>
      </c>
    </row>
    <row r="31" spans="1:9" ht="20.100000000000001" customHeight="1">
      <c r="A31" s="124" t="s">
        <v>265</v>
      </c>
      <c r="B31" s="91">
        <v>2121</v>
      </c>
      <c r="C31" s="97">
        <v>788.7</v>
      </c>
      <c r="D31" s="97">
        <v>937.6</v>
      </c>
      <c r="E31" s="125"/>
      <c r="F31" s="97">
        <v>313</v>
      </c>
      <c r="G31" s="97">
        <f t="shared" si="3"/>
        <v>313</v>
      </c>
      <c r="H31" s="98" t="e">
        <f t="shared" si="1"/>
        <v>#DIV/0!</v>
      </c>
    </row>
    <row r="32" spans="1:9" ht="20.100000000000001" customHeight="1">
      <c r="A32" s="124" t="s">
        <v>268</v>
      </c>
      <c r="B32" s="91">
        <v>2122</v>
      </c>
      <c r="C32" s="97"/>
      <c r="D32" s="97"/>
      <c r="E32" s="97"/>
      <c r="F32" s="97"/>
      <c r="G32" s="97"/>
      <c r="H32" s="98" t="e">
        <f t="shared" si="1"/>
        <v>#DIV/0!</v>
      </c>
    </row>
    <row r="33" spans="1:9" ht="20.100000000000001" customHeight="1">
      <c r="A33" s="124" t="s">
        <v>269</v>
      </c>
      <c r="B33" s="91">
        <v>2123</v>
      </c>
      <c r="C33" s="97"/>
      <c r="D33" s="97"/>
      <c r="E33" s="97"/>
      <c r="F33" s="97"/>
      <c r="G33" s="97"/>
      <c r="H33" s="98" t="e">
        <f t="shared" si="1"/>
        <v>#DIV/0!</v>
      </c>
    </row>
    <row r="34" spans="1:9" s="118" customFormat="1">
      <c r="A34" s="124" t="s">
        <v>270</v>
      </c>
      <c r="B34" s="91">
        <v>2124</v>
      </c>
      <c r="C34" s="97">
        <v>65.8</v>
      </c>
      <c r="D34" s="97">
        <v>107.5</v>
      </c>
      <c r="E34" s="97"/>
      <c r="F34" s="97">
        <v>51.7</v>
      </c>
      <c r="G34" s="97">
        <f t="shared" si="3"/>
        <v>51.7</v>
      </c>
      <c r="H34" s="98" t="e">
        <f t="shared" si="1"/>
        <v>#DIV/0!</v>
      </c>
    </row>
    <row r="35" spans="1:9" ht="33.75" customHeight="1">
      <c r="A35" s="123" t="s">
        <v>271</v>
      </c>
      <c r="B35" s="127">
        <v>2130</v>
      </c>
      <c r="C35" s="107">
        <f>SUM(C36:C39)</f>
        <v>885.3</v>
      </c>
      <c r="D35" s="107">
        <f>SUM(D36:D39)</f>
        <v>1248.5</v>
      </c>
      <c r="E35" s="107">
        <f>SUM(E36:E39)</f>
        <v>314</v>
      </c>
      <c r="F35" s="95">
        <f>SUM(F36:F39)</f>
        <v>383.7</v>
      </c>
      <c r="G35" s="95">
        <f t="shared" si="3"/>
        <v>69.7</v>
      </c>
      <c r="H35" s="96">
        <f t="shared" si="1"/>
        <v>122.197452229299</v>
      </c>
    </row>
    <row r="36" spans="1:9" ht="60.75" customHeight="1">
      <c r="A36" s="124" t="s">
        <v>114</v>
      </c>
      <c r="B36" s="91">
        <v>2131</v>
      </c>
      <c r="C36" s="97"/>
      <c r="D36" s="97"/>
      <c r="E36" s="97"/>
      <c r="F36" s="97"/>
      <c r="G36" s="97">
        <f t="shared" si="3"/>
        <v>0</v>
      </c>
      <c r="H36" s="98" t="e">
        <f t="shared" si="1"/>
        <v>#DIV/0!</v>
      </c>
    </row>
    <row r="37" spans="1:9" s="118" customFormat="1" ht="20.100000000000001" customHeight="1">
      <c r="A37" s="124" t="s">
        <v>272</v>
      </c>
      <c r="B37" s="91">
        <v>2132</v>
      </c>
      <c r="C37" s="97"/>
      <c r="D37" s="97"/>
      <c r="E37" s="97"/>
      <c r="F37" s="97"/>
      <c r="G37" s="97">
        <f t="shared" si="3"/>
        <v>0</v>
      </c>
      <c r="H37" s="98" t="e">
        <f t="shared" si="1"/>
        <v>#DIV/0!</v>
      </c>
    </row>
    <row r="38" spans="1:9" ht="20.100000000000001" customHeight="1">
      <c r="A38" s="124" t="s">
        <v>273</v>
      </c>
      <c r="B38" s="91">
        <v>2133</v>
      </c>
      <c r="C38" s="97">
        <v>885.3</v>
      </c>
      <c r="D38" s="97">
        <v>1248.5</v>
      </c>
      <c r="E38" s="97">
        <v>314</v>
      </c>
      <c r="F38" s="97">
        <v>383.7</v>
      </c>
      <c r="G38" s="97">
        <f t="shared" si="3"/>
        <v>69.7</v>
      </c>
      <c r="H38" s="98">
        <f t="shared" si="1"/>
        <v>122.197452229299</v>
      </c>
    </row>
    <row r="39" spans="1:9" ht="20.100000000000001" customHeight="1">
      <c r="A39" s="124" t="s">
        <v>274</v>
      </c>
      <c r="B39" s="91">
        <v>2134</v>
      </c>
      <c r="C39" s="97"/>
      <c r="D39" s="97"/>
      <c r="E39" s="97"/>
      <c r="F39" s="97"/>
      <c r="G39" s="97"/>
      <c r="H39" s="98" t="e">
        <f t="shared" si="1"/>
        <v>#DIV/0!</v>
      </c>
    </row>
    <row r="40" spans="1:9" ht="20.100000000000001" customHeight="1">
      <c r="A40" s="123" t="s">
        <v>275</v>
      </c>
      <c r="B40" s="127">
        <v>2140</v>
      </c>
      <c r="C40" s="107">
        <f>SUM(C41:C42)</f>
        <v>0</v>
      </c>
      <c r="D40" s="107">
        <f>SUM(D41:D42)</f>
        <v>0</v>
      </c>
      <c r="E40" s="107">
        <f>SUM(E41:E42)</f>
        <v>0</v>
      </c>
      <c r="F40" s="95">
        <f>SUM(F41:F42)</f>
        <v>0</v>
      </c>
      <c r="G40" s="95"/>
      <c r="H40" s="96" t="e">
        <f t="shared" si="1"/>
        <v>#DIV/0!</v>
      </c>
    </row>
    <row r="41" spans="1:9" ht="37.5">
      <c r="A41" s="124" t="s">
        <v>276</v>
      </c>
      <c r="B41" s="91">
        <v>2141</v>
      </c>
      <c r="C41" s="97"/>
      <c r="D41" s="97"/>
      <c r="E41" s="97"/>
      <c r="F41" s="97"/>
      <c r="G41" s="97"/>
      <c r="H41" s="98" t="e">
        <f t="shared" si="1"/>
        <v>#DIV/0!</v>
      </c>
    </row>
    <row r="42" spans="1:9" s="118" customFormat="1" ht="20.100000000000001" customHeight="1">
      <c r="A42" s="124" t="s">
        <v>277</v>
      </c>
      <c r="B42" s="91">
        <v>2142</v>
      </c>
      <c r="C42" s="97"/>
      <c r="D42" s="97"/>
      <c r="E42" s="97"/>
      <c r="F42" s="97"/>
      <c r="G42" s="97">
        <f t="shared" si="3"/>
        <v>0</v>
      </c>
      <c r="H42" s="98" t="e">
        <f t="shared" si="1"/>
        <v>#DIV/0!</v>
      </c>
    </row>
    <row r="43" spans="1:9" s="118" customFormat="1" ht="21.75" customHeight="1">
      <c r="A43" s="123" t="s">
        <v>116</v>
      </c>
      <c r="B43" s="127">
        <v>2200</v>
      </c>
      <c r="C43" s="107">
        <f>SUM(C20,C30,C35,C40)</f>
        <v>1833.9</v>
      </c>
      <c r="D43" s="107">
        <f>SUM(D20,D30,D35,D40)</f>
        <v>2595.5</v>
      </c>
      <c r="E43" s="107">
        <f>SUM(E20,E30,E35,E40)</f>
        <v>696</v>
      </c>
      <c r="F43" s="95">
        <f>SUM(F20,F30,F35,F40)</f>
        <v>854.3</v>
      </c>
      <c r="G43" s="95">
        <f t="shared" si="3"/>
        <v>158.30000000000001</v>
      </c>
      <c r="H43" s="96">
        <f t="shared" si="1"/>
        <v>122.744252873563</v>
      </c>
      <c r="I43" s="121"/>
    </row>
    <row r="44" spans="1:9" s="118" customFormat="1">
      <c r="A44" s="128"/>
      <c r="B44" s="120"/>
      <c r="C44" s="120"/>
      <c r="D44" s="120"/>
      <c r="E44" s="120"/>
      <c r="F44" s="120"/>
      <c r="G44" s="129"/>
      <c r="H44" s="129"/>
    </row>
    <row r="45" spans="1:9" s="118" customFormat="1">
      <c r="A45" s="128"/>
      <c r="B45" s="120"/>
      <c r="C45" s="120"/>
      <c r="D45" s="120"/>
      <c r="E45" s="120"/>
      <c r="F45" s="120"/>
      <c r="G45" s="129"/>
      <c r="H45" s="129"/>
    </row>
    <row r="46" spans="1:9" s="118" customFormat="1">
      <c r="A46" s="128"/>
      <c r="B46" s="120"/>
      <c r="C46" s="120"/>
      <c r="D46" s="120"/>
      <c r="E46" s="120"/>
      <c r="F46" s="120"/>
      <c r="G46" s="129"/>
      <c r="H46" s="129"/>
    </row>
    <row r="47" spans="1:9" s="52" customFormat="1" ht="27.75" customHeight="1">
      <c r="A47" s="8" t="s">
        <v>193</v>
      </c>
      <c r="B47" s="17"/>
      <c r="C47" s="261" t="s">
        <v>278</v>
      </c>
      <c r="D47" s="261"/>
      <c r="E47" s="87"/>
      <c r="F47" s="255" t="str">
        <f>'Осн. фін. пок.'!G165</f>
        <v>Машіка П.Ю.</v>
      </c>
      <c r="G47" s="264"/>
      <c r="H47" s="264"/>
    </row>
    <row r="48" spans="1:9" s="7" customFormat="1">
      <c r="A48" s="88" t="s">
        <v>279</v>
      </c>
      <c r="B48" s="52"/>
      <c r="C48" s="231" t="s">
        <v>280</v>
      </c>
      <c r="D48" s="231"/>
      <c r="E48" s="52"/>
      <c r="F48" s="265" t="s">
        <v>281</v>
      </c>
      <c r="G48" s="266"/>
      <c r="H48" s="266"/>
    </row>
    <row r="49" spans="1:10" s="120" customFormat="1">
      <c r="A49" s="132"/>
      <c r="G49" s="129"/>
      <c r="H49" s="129"/>
      <c r="I49" s="121"/>
      <c r="J49" s="121"/>
    </row>
    <row r="50" spans="1:10" s="120" customFormat="1">
      <c r="A50" s="132"/>
      <c r="G50" s="129"/>
      <c r="H50" s="129"/>
      <c r="I50" s="121"/>
      <c r="J50" s="121"/>
    </row>
    <row r="51" spans="1:10" s="120" customFormat="1">
      <c r="A51" s="132"/>
      <c r="G51" s="129"/>
      <c r="H51" s="129"/>
      <c r="I51" s="121"/>
      <c r="J51" s="121"/>
    </row>
    <row r="52" spans="1:10" s="120" customFormat="1">
      <c r="A52" s="132"/>
      <c r="G52" s="129"/>
      <c r="H52" s="129"/>
      <c r="I52" s="121"/>
      <c r="J52" s="121"/>
    </row>
    <row r="53" spans="1:10" s="120" customFormat="1">
      <c r="A53" s="132"/>
      <c r="G53" s="129"/>
      <c r="H53" s="129"/>
      <c r="I53" s="121"/>
      <c r="J53" s="121"/>
    </row>
    <row r="54" spans="1:10" s="120" customFormat="1">
      <c r="A54" s="132"/>
      <c r="G54" s="129"/>
      <c r="H54" s="129"/>
      <c r="I54" s="121"/>
      <c r="J54" s="121"/>
    </row>
    <row r="55" spans="1:10" s="120" customFormat="1">
      <c r="A55" s="132"/>
      <c r="G55" s="129"/>
      <c r="H55" s="129"/>
      <c r="I55" s="121"/>
      <c r="J55" s="121"/>
    </row>
    <row r="56" spans="1:10" s="120" customFormat="1">
      <c r="A56" s="132"/>
      <c r="G56" s="129"/>
      <c r="H56" s="129"/>
      <c r="I56" s="121"/>
      <c r="J56" s="121"/>
    </row>
    <row r="57" spans="1:10" s="120" customFormat="1">
      <c r="A57" s="132"/>
      <c r="G57" s="129"/>
      <c r="H57" s="129"/>
      <c r="I57" s="121"/>
      <c r="J57" s="121"/>
    </row>
    <row r="58" spans="1:10" s="120" customFormat="1">
      <c r="A58" s="132"/>
      <c r="G58" s="129"/>
      <c r="H58" s="129"/>
      <c r="I58" s="121"/>
      <c r="J58" s="121"/>
    </row>
    <row r="59" spans="1:10" s="120" customFormat="1">
      <c r="A59" s="132"/>
      <c r="I59" s="121"/>
      <c r="J59" s="121"/>
    </row>
    <row r="60" spans="1:10" s="120" customFormat="1">
      <c r="A60" s="132"/>
      <c r="I60" s="121"/>
      <c r="J60" s="121"/>
    </row>
    <row r="61" spans="1:10" s="120" customFormat="1">
      <c r="A61" s="132"/>
      <c r="I61" s="121"/>
      <c r="J61" s="121"/>
    </row>
    <row r="62" spans="1:10" s="120" customFormat="1">
      <c r="A62" s="132"/>
      <c r="I62" s="121"/>
      <c r="J62" s="121"/>
    </row>
    <row r="63" spans="1:10" s="120" customFormat="1">
      <c r="A63" s="132"/>
      <c r="I63" s="121"/>
      <c r="J63" s="121"/>
    </row>
    <row r="64" spans="1:10" s="120" customFormat="1">
      <c r="A64" s="132"/>
      <c r="I64" s="121"/>
      <c r="J64" s="121"/>
    </row>
    <row r="65" spans="1:10" s="120" customFormat="1">
      <c r="A65" s="132"/>
      <c r="I65" s="121"/>
      <c r="J65" s="121"/>
    </row>
    <row r="66" spans="1:10" s="120" customFormat="1">
      <c r="A66" s="132"/>
      <c r="I66" s="121"/>
      <c r="J66" s="121"/>
    </row>
    <row r="67" spans="1:10" s="120" customFormat="1">
      <c r="A67" s="132"/>
      <c r="I67" s="121"/>
      <c r="J67" s="121"/>
    </row>
    <row r="68" spans="1:10" s="120" customFormat="1">
      <c r="A68" s="132"/>
      <c r="I68" s="121"/>
      <c r="J68" s="121"/>
    </row>
    <row r="69" spans="1:10" s="120" customFormat="1">
      <c r="A69" s="132"/>
      <c r="I69" s="121"/>
      <c r="J69" s="121"/>
    </row>
    <row r="70" spans="1:10" s="120" customFormat="1">
      <c r="A70" s="132"/>
      <c r="I70" s="121"/>
      <c r="J70" s="121"/>
    </row>
    <row r="71" spans="1:10" s="120" customFormat="1">
      <c r="A71" s="132"/>
      <c r="I71" s="121"/>
      <c r="J71" s="121"/>
    </row>
    <row r="72" spans="1:10" s="120" customFormat="1">
      <c r="A72" s="132"/>
      <c r="I72" s="121"/>
      <c r="J72" s="121"/>
    </row>
    <row r="73" spans="1:10" s="120" customFormat="1">
      <c r="A73" s="132"/>
      <c r="I73" s="121"/>
      <c r="J73" s="121"/>
    </row>
    <row r="74" spans="1:10" s="120" customFormat="1">
      <c r="A74" s="132"/>
      <c r="I74" s="121"/>
      <c r="J74" s="121"/>
    </row>
    <row r="75" spans="1:10" s="120" customFormat="1">
      <c r="A75" s="132"/>
      <c r="I75" s="121"/>
      <c r="J75" s="121"/>
    </row>
    <row r="76" spans="1:10" s="120" customFormat="1">
      <c r="A76" s="132"/>
      <c r="I76" s="121"/>
      <c r="J76" s="121"/>
    </row>
    <row r="77" spans="1:10" s="120" customFormat="1">
      <c r="A77" s="132"/>
      <c r="I77" s="121"/>
      <c r="J77" s="121"/>
    </row>
    <row r="78" spans="1:10" s="120" customFormat="1">
      <c r="A78" s="132"/>
      <c r="I78" s="121"/>
      <c r="J78" s="121"/>
    </row>
    <row r="79" spans="1:10" s="120" customFormat="1">
      <c r="A79" s="132"/>
      <c r="I79" s="121"/>
      <c r="J79" s="121"/>
    </row>
    <row r="80" spans="1:10" s="120" customFormat="1">
      <c r="A80" s="132"/>
      <c r="I80" s="121"/>
      <c r="J80" s="121"/>
    </row>
    <row r="81" spans="1:10" s="120" customFormat="1">
      <c r="A81" s="132"/>
      <c r="I81" s="121"/>
      <c r="J81" s="121"/>
    </row>
    <row r="82" spans="1:10" s="120" customFormat="1">
      <c r="A82" s="132"/>
      <c r="I82" s="121"/>
      <c r="J82" s="121"/>
    </row>
    <row r="83" spans="1:10" s="120" customFormat="1">
      <c r="A83" s="132"/>
      <c r="I83" s="121"/>
      <c r="J83" s="121"/>
    </row>
    <row r="84" spans="1:10" s="120" customFormat="1">
      <c r="A84" s="132"/>
      <c r="I84" s="121"/>
      <c r="J84" s="121"/>
    </row>
    <row r="85" spans="1:10" s="120" customFormat="1">
      <c r="A85" s="132"/>
      <c r="I85" s="121"/>
      <c r="J85" s="121"/>
    </row>
    <row r="86" spans="1:10" s="120" customFormat="1">
      <c r="A86" s="132"/>
      <c r="I86" s="121"/>
      <c r="J86" s="121"/>
    </row>
    <row r="87" spans="1:10" s="120" customFormat="1">
      <c r="A87" s="132"/>
      <c r="I87" s="121"/>
      <c r="J87" s="121"/>
    </row>
    <row r="88" spans="1:10" s="120" customFormat="1">
      <c r="A88" s="132"/>
      <c r="I88" s="121"/>
      <c r="J88" s="121"/>
    </row>
    <row r="89" spans="1:10" s="120" customFormat="1">
      <c r="A89" s="132"/>
      <c r="I89" s="121"/>
      <c r="J89" s="121"/>
    </row>
    <row r="90" spans="1:10" s="120" customFormat="1">
      <c r="A90" s="132"/>
      <c r="I90" s="121"/>
      <c r="J90" s="121"/>
    </row>
    <row r="91" spans="1:10" s="120" customFormat="1">
      <c r="A91" s="132"/>
      <c r="I91" s="121"/>
      <c r="J91" s="121"/>
    </row>
    <row r="92" spans="1:10" s="120" customFormat="1">
      <c r="A92" s="132"/>
      <c r="I92" s="121"/>
      <c r="J92" s="121"/>
    </row>
    <row r="93" spans="1:10" s="120" customFormat="1">
      <c r="A93" s="132"/>
      <c r="I93" s="121"/>
      <c r="J93" s="121"/>
    </row>
    <row r="94" spans="1:10" s="120" customFormat="1">
      <c r="A94" s="132"/>
      <c r="I94" s="121"/>
      <c r="J94" s="121"/>
    </row>
    <row r="95" spans="1:10" s="120" customFormat="1">
      <c r="A95" s="132"/>
      <c r="I95" s="121"/>
      <c r="J95" s="121"/>
    </row>
    <row r="96" spans="1:10" s="120" customFormat="1">
      <c r="A96" s="132"/>
      <c r="I96" s="121"/>
      <c r="J96" s="121"/>
    </row>
    <row r="97" spans="1:10" s="120" customFormat="1">
      <c r="A97" s="132"/>
      <c r="I97" s="121"/>
      <c r="J97" s="121"/>
    </row>
    <row r="98" spans="1:10" s="120" customFormat="1">
      <c r="A98" s="132"/>
      <c r="I98" s="121"/>
      <c r="J98" s="121"/>
    </row>
    <row r="99" spans="1:10" s="120" customFormat="1">
      <c r="A99" s="132"/>
      <c r="I99" s="121"/>
      <c r="J99" s="121"/>
    </row>
    <row r="100" spans="1:10" s="120" customFormat="1">
      <c r="A100" s="132"/>
      <c r="I100" s="121"/>
      <c r="J100" s="121"/>
    </row>
    <row r="101" spans="1:10" s="120" customFormat="1">
      <c r="A101" s="132"/>
      <c r="I101" s="121"/>
      <c r="J101" s="121"/>
    </row>
    <row r="102" spans="1:10" s="120" customFormat="1">
      <c r="A102" s="132"/>
      <c r="I102" s="121"/>
      <c r="J102" s="121"/>
    </row>
    <row r="103" spans="1:10" s="120" customFormat="1">
      <c r="A103" s="132"/>
      <c r="I103" s="121"/>
      <c r="J103" s="121"/>
    </row>
    <row r="104" spans="1:10" s="120" customFormat="1">
      <c r="A104" s="132"/>
      <c r="I104" s="121"/>
      <c r="J104" s="121"/>
    </row>
    <row r="105" spans="1:10" s="120" customFormat="1">
      <c r="A105" s="132"/>
      <c r="I105" s="121"/>
      <c r="J105" s="121"/>
    </row>
    <row r="106" spans="1:10" s="120" customFormat="1">
      <c r="A106" s="132"/>
      <c r="I106" s="121"/>
      <c r="J106" s="121"/>
    </row>
    <row r="107" spans="1:10" s="120" customFormat="1">
      <c r="A107" s="132"/>
      <c r="I107" s="121"/>
      <c r="J107" s="121"/>
    </row>
    <row r="108" spans="1:10" s="120" customFormat="1">
      <c r="A108" s="132"/>
      <c r="I108" s="121"/>
      <c r="J108" s="121"/>
    </row>
    <row r="109" spans="1:10" s="120" customFormat="1">
      <c r="A109" s="132"/>
      <c r="I109" s="121"/>
      <c r="J109" s="121"/>
    </row>
    <row r="110" spans="1:10" s="120" customFormat="1">
      <c r="A110" s="132"/>
      <c r="I110" s="121"/>
      <c r="J110" s="121"/>
    </row>
    <row r="111" spans="1:10" s="120" customFormat="1">
      <c r="A111" s="132"/>
      <c r="I111" s="121"/>
      <c r="J111" s="121"/>
    </row>
    <row r="112" spans="1:10" s="120" customFormat="1">
      <c r="A112" s="132"/>
      <c r="I112" s="121"/>
      <c r="J112" s="121"/>
    </row>
    <row r="113" spans="1:10" s="120" customFormat="1">
      <c r="A113" s="132"/>
      <c r="I113" s="121"/>
      <c r="J113" s="121"/>
    </row>
    <row r="114" spans="1:10" s="120" customFormat="1">
      <c r="A114" s="132"/>
      <c r="I114" s="121"/>
      <c r="J114" s="121"/>
    </row>
    <row r="115" spans="1:10" s="120" customFormat="1">
      <c r="A115" s="132"/>
      <c r="I115" s="121"/>
      <c r="J115" s="121"/>
    </row>
    <row r="116" spans="1:10" s="120" customFormat="1">
      <c r="A116" s="132"/>
      <c r="I116" s="121"/>
      <c r="J116" s="121"/>
    </row>
    <row r="117" spans="1:10" s="120" customFormat="1">
      <c r="A117" s="132"/>
      <c r="I117" s="121"/>
      <c r="J117" s="121"/>
    </row>
    <row r="118" spans="1:10" s="120" customFormat="1">
      <c r="A118" s="132"/>
      <c r="I118" s="121"/>
      <c r="J118" s="121"/>
    </row>
    <row r="119" spans="1:10" s="120" customFormat="1">
      <c r="A119" s="132"/>
      <c r="I119" s="121"/>
      <c r="J119" s="121"/>
    </row>
    <row r="120" spans="1:10" s="120" customFormat="1">
      <c r="A120" s="132"/>
      <c r="I120" s="121"/>
      <c r="J120" s="121"/>
    </row>
    <row r="121" spans="1:10" s="120" customFormat="1">
      <c r="A121" s="132"/>
      <c r="I121" s="121"/>
      <c r="J121" s="121"/>
    </row>
    <row r="122" spans="1:10" s="120" customFormat="1">
      <c r="A122" s="132"/>
      <c r="I122" s="121"/>
      <c r="J122" s="121"/>
    </row>
    <row r="123" spans="1:10" s="120" customFormat="1">
      <c r="A123" s="132"/>
      <c r="I123" s="121"/>
      <c r="J123" s="121"/>
    </row>
    <row r="124" spans="1:10" s="120" customFormat="1">
      <c r="A124" s="132"/>
      <c r="I124" s="121"/>
      <c r="J124" s="121"/>
    </row>
    <row r="125" spans="1:10" s="120" customFormat="1">
      <c r="A125" s="132"/>
      <c r="I125" s="121"/>
      <c r="J125" s="121"/>
    </row>
    <row r="126" spans="1:10" s="120" customFormat="1">
      <c r="A126" s="132"/>
      <c r="I126" s="121"/>
      <c r="J126" s="121"/>
    </row>
    <row r="127" spans="1:10" s="120" customFormat="1">
      <c r="A127" s="132"/>
      <c r="I127" s="121"/>
      <c r="J127" s="121"/>
    </row>
    <row r="128" spans="1:10" s="120" customFormat="1">
      <c r="A128" s="132"/>
      <c r="I128" s="121"/>
      <c r="J128" s="121"/>
    </row>
    <row r="129" spans="1:10" s="120" customFormat="1">
      <c r="A129" s="132"/>
      <c r="I129" s="121"/>
      <c r="J129" s="121"/>
    </row>
    <row r="130" spans="1:10" s="120" customFormat="1">
      <c r="A130" s="132"/>
      <c r="I130" s="121"/>
      <c r="J130" s="121"/>
    </row>
    <row r="131" spans="1:10" s="120" customFormat="1">
      <c r="A131" s="132"/>
      <c r="I131" s="121"/>
      <c r="J131" s="121"/>
    </row>
    <row r="132" spans="1:10" s="120" customFormat="1">
      <c r="A132" s="132"/>
      <c r="I132" s="121"/>
      <c r="J132" s="121"/>
    </row>
    <row r="133" spans="1:10" s="120" customFormat="1">
      <c r="A133" s="132"/>
      <c r="I133" s="121"/>
      <c r="J133" s="121"/>
    </row>
    <row r="134" spans="1:10" s="120" customFormat="1">
      <c r="A134" s="132"/>
      <c r="I134" s="121"/>
      <c r="J134" s="121"/>
    </row>
    <row r="135" spans="1:10" s="120" customFormat="1">
      <c r="A135" s="132"/>
      <c r="I135" s="121"/>
      <c r="J135" s="121"/>
    </row>
    <row r="136" spans="1:10" s="120" customFormat="1">
      <c r="A136" s="132"/>
      <c r="I136" s="121"/>
      <c r="J136" s="121"/>
    </row>
    <row r="137" spans="1:10" s="120" customFormat="1">
      <c r="A137" s="132"/>
      <c r="I137" s="121"/>
      <c r="J137" s="121"/>
    </row>
    <row r="138" spans="1:10" s="120" customFormat="1">
      <c r="A138" s="132"/>
      <c r="I138" s="121"/>
      <c r="J138" s="121"/>
    </row>
    <row r="139" spans="1:10" s="120" customFormat="1">
      <c r="A139" s="132"/>
      <c r="I139" s="121"/>
      <c r="J139" s="121"/>
    </row>
    <row r="140" spans="1:10" s="120" customFormat="1">
      <c r="A140" s="132"/>
      <c r="I140" s="121"/>
      <c r="J140" s="121"/>
    </row>
    <row r="141" spans="1:10" s="120" customFormat="1">
      <c r="A141" s="132"/>
      <c r="I141" s="121"/>
      <c r="J141" s="121"/>
    </row>
    <row r="142" spans="1:10" s="120" customFormat="1">
      <c r="A142" s="132"/>
      <c r="I142" s="121"/>
      <c r="J142" s="121"/>
    </row>
    <row r="143" spans="1:10" s="120" customFormat="1">
      <c r="A143" s="132"/>
      <c r="I143" s="121"/>
      <c r="J143" s="121"/>
    </row>
    <row r="144" spans="1:10" s="120" customFormat="1">
      <c r="A144" s="132"/>
      <c r="I144" s="121"/>
      <c r="J144" s="121"/>
    </row>
    <row r="145" spans="1:10" s="120" customFormat="1">
      <c r="A145" s="132"/>
      <c r="I145" s="121"/>
      <c r="J145" s="121"/>
    </row>
    <row r="146" spans="1:10" s="120" customFormat="1">
      <c r="A146" s="132"/>
      <c r="I146" s="121"/>
      <c r="J146" s="121"/>
    </row>
    <row r="147" spans="1:10" s="120" customFormat="1">
      <c r="A147" s="132"/>
      <c r="I147" s="121"/>
      <c r="J147" s="121"/>
    </row>
    <row r="148" spans="1:10" s="120" customFormat="1">
      <c r="A148" s="132"/>
      <c r="I148" s="121"/>
      <c r="J148" s="121"/>
    </row>
    <row r="149" spans="1:10" s="120" customFormat="1">
      <c r="A149" s="132"/>
      <c r="I149" s="121"/>
      <c r="J149" s="121"/>
    </row>
    <row r="150" spans="1:10" s="120" customFormat="1">
      <c r="A150" s="132"/>
      <c r="I150" s="121"/>
      <c r="J150" s="121"/>
    </row>
    <row r="151" spans="1:10" s="120" customFormat="1">
      <c r="A151" s="132"/>
      <c r="I151" s="121"/>
      <c r="J151" s="121"/>
    </row>
    <row r="152" spans="1:10" s="120" customFormat="1">
      <c r="A152" s="132"/>
      <c r="I152" s="121"/>
      <c r="J152" s="121"/>
    </row>
    <row r="153" spans="1:10" s="120" customFormat="1">
      <c r="A153" s="132"/>
      <c r="I153" s="121"/>
      <c r="J153" s="121"/>
    </row>
    <row r="154" spans="1:10" s="120" customFormat="1">
      <c r="A154" s="132"/>
      <c r="I154" s="121"/>
      <c r="J154" s="121"/>
    </row>
    <row r="155" spans="1:10" s="120" customFormat="1">
      <c r="A155" s="132"/>
      <c r="I155" s="121"/>
      <c r="J155" s="121"/>
    </row>
    <row r="156" spans="1:10" s="120" customFormat="1">
      <c r="A156" s="132"/>
      <c r="I156" s="121"/>
      <c r="J156" s="121"/>
    </row>
    <row r="157" spans="1:10" s="120" customFormat="1">
      <c r="A157" s="132"/>
      <c r="I157" s="121"/>
      <c r="J157" s="121"/>
    </row>
    <row r="158" spans="1:10" s="120" customFormat="1">
      <c r="A158" s="132"/>
      <c r="I158" s="121"/>
      <c r="J158" s="121"/>
    </row>
    <row r="159" spans="1:10" s="120" customFormat="1">
      <c r="A159" s="132"/>
      <c r="I159" s="121"/>
      <c r="J159" s="121"/>
    </row>
    <row r="160" spans="1:10" s="120" customFormat="1">
      <c r="A160" s="132"/>
      <c r="I160" s="121"/>
      <c r="J160" s="121"/>
    </row>
    <row r="161" spans="1:10" s="120" customFormat="1">
      <c r="A161" s="132"/>
      <c r="I161" s="121"/>
      <c r="J161" s="121"/>
    </row>
    <row r="162" spans="1:10" s="120" customFormat="1">
      <c r="A162" s="132"/>
      <c r="I162" s="121"/>
      <c r="J162" s="121"/>
    </row>
    <row r="163" spans="1:10" s="120" customFormat="1">
      <c r="A163" s="132"/>
      <c r="I163" s="121"/>
      <c r="J163" s="121"/>
    </row>
    <row r="164" spans="1:10" s="120" customFormat="1">
      <c r="A164" s="132"/>
      <c r="I164" s="121"/>
      <c r="J164" s="121"/>
    </row>
    <row r="165" spans="1:10" s="120" customFormat="1">
      <c r="A165" s="132"/>
      <c r="I165" s="121"/>
      <c r="J165" s="121"/>
    </row>
    <row r="166" spans="1:10" s="120" customFormat="1">
      <c r="A166" s="132"/>
      <c r="I166" s="121"/>
      <c r="J166" s="121"/>
    </row>
    <row r="167" spans="1:10" s="120" customFormat="1">
      <c r="A167" s="132"/>
      <c r="I167" s="121"/>
      <c r="J167" s="121"/>
    </row>
    <row r="168" spans="1:10" s="120" customFormat="1">
      <c r="A168" s="132"/>
      <c r="I168" s="121"/>
      <c r="J168" s="121"/>
    </row>
    <row r="169" spans="1:10" s="120" customFormat="1">
      <c r="A169" s="132"/>
      <c r="I169" s="121"/>
      <c r="J169" s="121"/>
    </row>
    <row r="170" spans="1:10" s="120" customFormat="1">
      <c r="A170" s="132"/>
      <c r="I170" s="121"/>
      <c r="J170" s="121"/>
    </row>
    <row r="171" spans="1:10" s="120" customFormat="1">
      <c r="A171" s="132"/>
      <c r="I171" s="121"/>
      <c r="J171" s="121"/>
    </row>
    <row r="172" spans="1:10" s="120" customFormat="1">
      <c r="A172" s="132"/>
      <c r="I172" s="121"/>
      <c r="J172" s="121"/>
    </row>
    <row r="173" spans="1:10" s="120" customFormat="1">
      <c r="A173" s="132"/>
      <c r="I173" s="121"/>
      <c r="J173" s="121"/>
    </row>
    <row r="174" spans="1:10" s="120" customFormat="1">
      <c r="A174" s="132"/>
      <c r="I174" s="121"/>
      <c r="J174" s="121"/>
    </row>
    <row r="175" spans="1:10" s="120" customFormat="1">
      <c r="A175" s="132"/>
      <c r="I175" s="121"/>
      <c r="J175" s="121"/>
    </row>
    <row r="176" spans="1:10" s="120" customFormat="1">
      <c r="A176" s="132"/>
      <c r="I176" s="121"/>
      <c r="J176" s="121"/>
    </row>
    <row r="177" spans="1:10" s="120" customFormat="1">
      <c r="A177" s="132"/>
      <c r="I177" s="121"/>
      <c r="J177" s="121"/>
    </row>
    <row r="178" spans="1:10" s="120" customFormat="1">
      <c r="A178" s="132"/>
      <c r="I178" s="121"/>
      <c r="J178" s="121"/>
    </row>
    <row r="179" spans="1:10" s="120" customFormat="1">
      <c r="A179" s="132"/>
      <c r="I179" s="121"/>
      <c r="J179" s="121"/>
    </row>
    <row r="180" spans="1:10" s="120" customFormat="1">
      <c r="A180" s="132"/>
      <c r="I180" s="121"/>
      <c r="J180" s="121"/>
    </row>
    <row r="181" spans="1:10" s="120" customFormat="1">
      <c r="A181" s="132"/>
      <c r="I181" s="121"/>
      <c r="J181" s="121"/>
    </row>
    <row r="182" spans="1:10" s="120" customFormat="1">
      <c r="A182" s="132"/>
      <c r="I182" s="121"/>
      <c r="J182" s="121"/>
    </row>
    <row r="183" spans="1:10" s="120" customFormat="1">
      <c r="A183" s="132"/>
      <c r="I183" s="121"/>
      <c r="J183" s="121"/>
    </row>
    <row r="184" spans="1:10" s="120" customFormat="1">
      <c r="A184" s="132"/>
      <c r="I184" s="121"/>
      <c r="J184" s="121"/>
    </row>
    <row r="185" spans="1:10" s="120" customFormat="1">
      <c r="A185" s="132"/>
      <c r="I185" s="121"/>
      <c r="J185" s="121"/>
    </row>
    <row r="186" spans="1:10" s="120" customFormat="1">
      <c r="A186" s="132"/>
      <c r="I186" s="121"/>
      <c r="J186" s="121"/>
    </row>
    <row r="187" spans="1:10" s="120" customFormat="1">
      <c r="A187" s="132"/>
      <c r="I187" s="121"/>
      <c r="J187" s="121"/>
    </row>
    <row r="188" spans="1:10" s="120" customFormat="1">
      <c r="A188" s="132"/>
      <c r="I188" s="121"/>
      <c r="J188" s="121"/>
    </row>
    <row r="189" spans="1:10" s="120" customFormat="1">
      <c r="A189" s="132"/>
      <c r="I189" s="121"/>
      <c r="J189" s="121"/>
    </row>
    <row r="190" spans="1:10" s="120" customFormat="1">
      <c r="A190" s="132"/>
      <c r="I190" s="121"/>
      <c r="J190" s="121"/>
    </row>
    <row r="191" spans="1:10" s="120" customFormat="1">
      <c r="A191" s="132"/>
      <c r="I191" s="121"/>
      <c r="J191" s="121"/>
    </row>
    <row r="192" spans="1:10" s="120" customFormat="1">
      <c r="A192" s="132"/>
      <c r="I192" s="121"/>
      <c r="J192" s="121"/>
    </row>
    <row r="193" spans="1:10" s="120" customFormat="1">
      <c r="A193" s="132"/>
      <c r="I193" s="121"/>
      <c r="J193" s="121"/>
    </row>
    <row r="194" spans="1:10" s="120" customFormat="1">
      <c r="A194" s="132"/>
      <c r="I194" s="121"/>
      <c r="J194" s="121"/>
    </row>
    <row r="195" spans="1:10" s="120" customFormat="1">
      <c r="A195" s="132"/>
      <c r="I195" s="121"/>
      <c r="J195" s="121"/>
    </row>
    <row r="196" spans="1:10" s="120" customFormat="1">
      <c r="A196" s="132"/>
      <c r="I196" s="121"/>
      <c r="J196" s="121"/>
    </row>
    <row r="197" spans="1:10" s="120" customFormat="1">
      <c r="A197" s="132"/>
      <c r="I197" s="121"/>
      <c r="J197" s="121"/>
    </row>
    <row r="198" spans="1:10" s="120" customFormat="1">
      <c r="A198" s="132"/>
      <c r="I198" s="121"/>
      <c r="J198" s="121"/>
    </row>
  </sheetData>
  <mergeCells count="12">
    <mergeCell ref="A19:H19"/>
    <mergeCell ref="C47:D47"/>
    <mergeCell ref="F47:H47"/>
    <mergeCell ref="C48:D48"/>
    <mergeCell ref="F48:H48"/>
    <mergeCell ref="A1:H1"/>
    <mergeCell ref="A2:H2"/>
    <mergeCell ref="C3:D3"/>
    <mergeCell ref="E3:H3"/>
    <mergeCell ref="A6:H6"/>
    <mergeCell ref="A3:A4"/>
    <mergeCell ref="B3:B4"/>
  </mergeCells>
  <pageMargins left="1.18055555555556" right="0.39305555555555599" top="0.78680555555555598" bottom="0.78680555555555598" header="0.196527777777778" footer="0.118055555555556"/>
  <pageSetup paperSize="9" scale="60" fitToHeight="2" orientation="landscape" verticalDpi="300"/>
  <headerFooter alignWithMargins="0">
    <oddHeader>&amp;C
7&amp;R&amp;"Times New Roman"&amp;14
Продовження додатка 3
Таблиця 2</oddHeader>
  </headerFooter>
  <ignoredErrors>
    <ignoredError sqref="G23 H20:H43 H7:H18 G8:G17 G2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74"/>
  <sheetViews>
    <sheetView zoomScale="70" zoomScaleNormal="70" zoomScaleSheetLayoutView="75" workbookViewId="0">
      <pane xSplit="1" ySplit="5" topLeftCell="B6" activePane="bottomRight" state="frozen"/>
      <selection pane="topRight"/>
      <selection pane="bottomLeft"/>
      <selection pane="bottomRight" activeCell="E49" sqref="E49"/>
    </sheetView>
  </sheetViews>
  <sheetFormatPr defaultColWidth="9.140625" defaultRowHeight="18.75"/>
  <cols>
    <col min="1" max="1" width="88" style="7" customWidth="1"/>
    <col min="2" max="2" width="15" style="7" customWidth="1"/>
    <col min="3" max="7" width="20.42578125" style="7" customWidth="1"/>
    <col min="8" max="8" width="18.42578125" style="7" customWidth="1"/>
    <col min="9" max="16384" width="9.140625" style="7"/>
  </cols>
  <sheetData>
    <row r="1" spans="1:8">
      <c r="A1" s="235" t="s">
        <v>282</v>
      </c>
      <c r="B1" s="235"/>
      <c r="C1" s="235"/>
      <c r="D1" s="235"/>
      <c r="E1" s="235"/>
      <c r="F1" s="235"/>
      <c r="G1" s="235"/>
      <c r="H1" s="235"/>
    </row>
    <row r="2" spans="1:8">
      <c r="A2" s="63"/>
      <c r="B2" s="63"/>
      <c r="C2" s="63"/>
      <c r="D2" s="63"/>
      <c r="E2" s="63"/>
      <c r="F2" s="63"/>
      <c r="G2" s="63"/>
      <c r="H2" s="63"/>
    </row>
    <row r="3" spans="1:8" ht="48" customHeight="1">
      <c r="A3" s="237" t="s">
        <v>34</v>
      </c>
      <c r="B3" s="268" t="s">
        <v>283</v>
      </c>
      <c r="C3" s="237" t="s">
        <v>284</v>
      </c>
      <c r="D3" s="237"/>
      <c r="E3" s="238" t="s">
        <v>37</v>
      </c>
      <c r="F3" s="238"/>
      <c r="G3" s="238"/>
      <c r="H3" s="238"/>
    </row>
    <row r="4" spans="1:8" ht="38.25" customHeight="1">
      <c r="A4" s="237"/>
      <c r="B4" s="268"/>
      <c r="C4" s="14" t="s">
        <v>38</v>
      </c>
      <c r="D4" s="14" t="s">
        <v>39</v>
      </c>
      <c r="E4" s="14" t="s">
        <v>40</v>
      </c>
      <c r="F4" s="14" t="s">
        <v>41</v>
      </c>
      <c r="G4" s="93" t="s">
        <v>42</v>
      </c>
      <c r="H4" s="93" t="s">
        <v>43</v>
      </c>
    </row>
    <row r="5" spans="1:8">
      <c r="A5" s="93">
        <v>1</v>
      </c>
      <c r="B5" s="10">
        <v>2</v>
      </c>
      <c r="C5" s="93">
        <v>3</v>
      </c>
      <c r="D5" s="10">
        <v>4</v>
      </c>
      <c r="E5" s="93">
        <v>5</v>
      </c>
      <c r="F5" s="10">
        <v>6</v>
      </c>
      <c r="G5" s="93">
        <v>7</v>
      </c>
      <c r="H5" s="10">
        <v>8</v>
      </c>
    </row>
    <row r="6" spans="1:8">
      <c r="A6" s="102" t="s">
        <v>285</v>
      </c>
      <c r="B6" s="103"/>
      <c r="C6" s="103"/>
      <c r="D6" s="103"/>
      <c r="E6" s="103"/>
      <c r="F6" s="103"/>
      <c r="G6" s="103"/>
      <c r="H6" s="104"/>
    </row>
    <row r="7" spans="1:8" s="100" customFormat="1" ht="24.95" customHeight="1">
      <c r="A7" s="105" t="s">
        <v>286</v>
      </c>
      <c r="B7" s="106">
        <v>3000</v>
      </c>
      <c r="C7" s="107">
        <f>SUM(C8:C13,C17)</f>
        <v>5802</v>
      </c>
      <c r="D7" s="107">
        <f>SUM(D8:D13,D17)</f>
        <v>7203.8</v>
      </c>
      <c r="E7" s="107">
        <f>SUM(E8:E13,E17)</f>
        <v>4054</v>
      </c>
      <c r="F7" s="108">
        <f>SUM(F8:F13,F17)</f>
        <v>2056.6</v>
      </c>
      <c r="G7" s="95">
        <f>F7-E7</f>
        <v>-1997.4</v>
      </c>
      <c r="H7" s="96">
        <f>(F7/E7)*100</f>
        <v>50.7301430685743</v>
      </c>
    </row>
    <row r="8" spans="1:8" ht="20.100000000000001" customHeight="1">
      <c r="A8" s="56" t="s">
        <v>287</v>
      </c>
      <c r="B8" s="23">
        <v>3010</v>
      </c>
      <c r="C8" s="97">
        <v>1121.0999999999999</v>
      </c>
      <c r="D8" s="97">
        <v>1404.9</v>
      </c>
      <c r="E8" s="97">
        <v>624</v>
      </c>
      <c r="F8" s="97">
        <v>506.1</v>
      </c>
      <c r="G8" s="97">
        <f t="shared" ref="G8:G71" si="0">F8-E8</f>
        <v>-117.9</v>
      </c>
      <c r="H8" s="98">
        <f t="shared" ref="H8:H71" si="1">(F8/E8)*100</f>
        <v>81.105769230769198</v>
      </c>
    </row>
    <row r="9" spans="1:8" ht="20.100000000000001" customHeight="1">
      <c r="A9" s="56" t="s">
        <v>288</v>
      </c>
      <c r="B9" s="23">
        <v>3020</v>
      </c>
      <c r="C9" s="97"/>
      <c r="D9" s="97"/>
      <c r="E9" s="97"/>
      <c r="F9" s="97"/>
      <c r="G9" s="97">
        <f t="shared" si="0"/>
        <v>0</v>
      </c>
      <c r="H9" s="98" t="e">
        <f t="shared" si="1"/>
        <v>#DIV/0!</v>
      </c>
    </row>
    <row r="10" spans="1:8" ht="20.100000000000001" customHeight="1">
      <c r="A10" s="56" t="s">
        <v>289</v>
      </c>
      <c r="B10" s="23">
        <v>3021</v>
      </c>
      <c r="C10" s="97"/>
      <c r="D10" s="97"/>
      <c r="E10" s="97"/>
      <c r="F10" s="97"/>
      <c r="G10" s="97">
        <f t="shared" si="0"/>
        <v>0</v>
      </c>
      <c r="H10" s="98" t="e">
        <f t="shared" si="1"/>
        <v>#DIV/0!</v>
      </c>
    </row>
    <row r="11" spans="1:8" ht="20.100000000000001" customHeight="1">
      <c r="A11" s="56" t="s">
        <v>290</v>
      </c>
      <c r="B11" s="23">
        <v>3030</v>
      </c>
      <c r="C11" s="97">
        <v>4680.8999999999996</v>
      </c>
      <c r="D11" s="97">
        <v>5798.9</v>
      </c>
      <c r="E11" s="97">
        <v>3430</v>
      </c>
      <c r="F11" s="97">
        <v>1541.7</v>
      </c>
      <c r="G11" s="97">
        <f t="shared" si="0"/>
        <v>-1888.3</v>
      </c>
      <c r="H11" s="98">
        <f t="shared" si="1"/>
        <v>44.9475218658892</v>
      </c>
    </row>
    <row r="12" spans="1:8" ht="20.100000000000001" customHeight="1">
      <c r="A12" s="56" t="s">
        <v>291</v>
      </c>
      <c r="B12" s="23">
        <v>3040</v>
      </c>
      <c r="C12" s="97"/>
      <c r="D12" s="97"/>
      <c r="E12" s="97"/>
      <c r="F12" s="97"/>
      <c r="G12" s="97">
        <f t="shared" si="0"/>
        <v>0</v>
      </c>
      <c r="H12" s="98" t="e">
        <f t="shared" si="1"/>
        <v>#DIV/0!</v>
      </c>
    </row>
    <row r="13" spans="1:8" ht="20.100000000000001" customHeight="1">
      <c r="A13" s="56" t="s">
        <v>292</v>
      </c>
      <c r="B13" s="23">
        <v>3050</v>
      </c>
      <c r="C13" s="109">
        <f>SUM(C14:C16)</f>
        <v>0</v>
      </c>
      <c r="D13" s="109">
        <f>SUM(D14:D16)</f>
        <v>0</v>
      </c>
      <c r="E13" s="109">
        <f>SUM(E14:E16)</f>
        <v>0</v>
      </c>
      <c r="F13" s="110">
        <f>SUM(F14:F16)</f>
        <v>0</v>
      </c>
      <c r="G13" s="97">
        <f t="shared" si="0"/>
        <v>0</v>
      </c>
      <c r="H13" s="98" t="e">
        <f t="shared" si="1"/>
        <v>#DIV/0!</v>
      </c>
    </row>
    <row r="14" spans="1:8" ht="20.100000000000001" customHeight="1">
      <c r="A14" s="56" t="s">
        <v>293</v>
      </c>
      <c r="B14" s="23">
        <v>3051</v>
      </c>
      <c r="C14" s="97"/>
      <c r="D14" s="97"/>
      <c r="E14" s="97"/>
      <c r="F14" s="97"/>
      <c r="G14" s="97">
        <f t="shared" si="0"/>
        <v>0</v>
      </c>
      <c r="H14" s="98" t="e">
        <f t="shared" si="1"/>
        <v>#DIV/0!</v>
      </c>
    </row>
    <row r="15" spans="1:8" ht="20.100000000000001" customHeight="1">
      <c r="A15" s="56" t="s">
        <v>294</v>
      </c>
      <c r="B15" s="23">
        <v>3052</v>
      </c>
      <c r="C15" s="97"/>
      <c r="D15" s="97"/>
      <c r="E15" s="97"/>
      <c r="F15" s="97"/>
      <c r="G15" s="97">
        <f t="shared" si="0"/>
        <v>0</v>
      </c>
      <c r="H15" s="98" t="e">
        <f t="shared" si="1"/>
        <v>#DIV/0!</v>
      </c>
    </row>
    <row r="16" spans="1:8" ht="20.100000000000001" customHeight="1">
      <c r="A16" s="56" t="s">
        <v>295</v>
      </c>
      <c r="B16" s="23">
        <v>3053</v>
      </c>
      <c r="C16" s="97"/>
      <c r="D16" s="97"/>
      <c r="E16" s="97"/>
      <c r="F16" s="97"/>
      <c r="G16" s="97">
        <f t="shared" si="0"/>
        <v>0</v>
      </c>
      <c r="H16" s="98" t="e">
        <f t="shared" si="1"/>
        <v>#DIV/0!</v>
      </c>
    </row>
    <row r="17" spans="1:8" ht="20.100000000000001" customHeight="1">
      <c r="A17" s="56" t="s">
        <v>296</v>
      </c>
      <c r="B17" s="23">
        <v>3060</v>
      </c>
      <c r="C17" s="97"/>
      <c r="D17" s="97"/>
      <c r="E17" s="97"/>
      <c r="F17" s="97">
        <v>8.8000000000000007</v>
      </c>
      <c r="G17" s="97">
        <f t="shared" si="0"/>
        <v>8.8000000000000007</v>
      </c>
      <c r="H17" s="98" t="e">
        <f t="shared" si="1"/>
        <v>#DIV/0!</v>
      </c>
    </row>
    <row r="18" spans="1:8" ht="20.100000000000001" customHeight="1">
      <c r="A18" s="55" t="s">
        <v>297</v>
      </c>
      <c r="B18" s="67">
        <v>3100</v>
      </c>
      <c r="C18" s="107">
        <f>SUM(C19:C21,C25,C35,C36)</f>
        <v>-5756.1</v>
      </c>
      <c r="D18" s="107">
        <f>SUM(D19:D21,D25,D35,D36)</f>
        <v>-7202.3</v>
      </c>
      <c r="E18" s="107">
        <f>SUM(E19:E21,E25,E35,E36)</f>
        <v>-2088</v>
      </c>
      <c r="F18" s="108">
        <f>SUM(F19:F21,F25,F35,F36)</f>
        <v>-2195.4</v>
      </c>
      <c r="G18" s="95">
        <f t="shared" si="0"/>
        <v>-107.4</v>
      </c>
      <c r="H18" s="96">
        <f t="shared" si="1"/>
        <v>105.14367816092</v>
      </c>
    </row>
    <row r="19" spans="1:8" ht="19.5" customHeight="1">
      <c r="A19" s="56" t="s">
        <v>298</v>
      </c>
      <c r="B19" s="23">
        <v>3110</v>
      </c>
      <c r="C19" s="97">
        <v>-388.8</v>
      </c>
      <c r="D19" s="97">
        <v>-377</v>
      </c>
      <c r="E19" s="97">
        <v>-244</v>
      </c>
      <c r="F19" s="97">
        <v>-116.3</v>
      </c>
      <c r="G19" s="97">
        <f t="shared" si="0"/>
        <v>127.7</v>
      </c>
      <c r="H19" s="98">
        <f t="shared" si="1"/>
        <v>47.663934426229503</v>
      </c>
    </row>
    <row r="20" spans="1:8" ht="19.5" customHeight="1">
      <c r="A20" s="56" t="s">
        <v>299</v>
      </c>
      <c r="B20" s="23">
        <v>3120</v>
      </c>
      <c r="C20" s="97">
        <v>-3476.5</v>
      </c>
      <c r="D20" s="97">
        <v>-4501.3999999999996</v>
      </c>
      <c r="E20" s="97">
        <v>-1148</v>
      </c>
      <c r="F20" s="97">
        <v>-1381.1</v>
      </c>
      <c r="G20" s="97">
        <f t="shared" si="0"/>
        <v>-233.1</v>
      </c>
      <c r="H20" s="98">
        <f t="shared" si="1"/>
        <v>120.30487804878</v>
      </c>
    </row>
    <row r="21" spans="1:8" ht="19.5" customHeight="1">
      <c r="A21" s="56" t="s">
        <v>300</v>
      </c>
      <c r="B21" s="23">
        <v>3130</v>
      </c>
      <c r="C21" s="109">
        <f>SUM(C22:C24)</f>
        <v>0</v>
      </c>
      <c r="D21" s="109">
        <f>SUM(D22:D24)</f>
        <v>0</v>
      </c>
      <c r="E21" s="109">
        <f>SUM(E22:E24)</f>
        <v>0</v>
      </c>
      <c r="F21" s="110">
        <f>SUM(F22:F24)</f>
        <v>0</v>
      </c>
      <c r="G21" s="97">
        <f t="shared" si="0"/>
        <v>0</v>
      </c>
      <c r="H21" s="98" t="e">
        <f t="shared" si="1"/>
        <v>#DIV/0!</v>
      </c>
    </row>
    <row r="22" spans="1:8" ht="19.5" customHeight="1">
      <c r="A22" s="56" t="s">
        <v>293</v>
      </c>
      <c r="B22" s="23">
        <v>3131</v>
      </c>
      <c r="C22" s="97" t="s">
        <v>214</v>
      </c>
      <c r="D22" s="97" t="s">
        <v>214</v>
      </c>
      <c r="E22" s="97" t="s">
        <v>214</v>
      </c>
      <c r="F22" s="97" t="s">
        <v>214</v>
      </c>
      <c r="G22" s="97" t="e">
        <f t="shared" si="0"/>
        <v>#VALUE!</v>
      </c>
      <c r="H22" s="98" t="e">
        <f t="shared" si="1"/>
        <v>#VALUE!</v>
      </c>
    </row>
    <row r="23" spans="1:8" ht="19.5" customHeight="1">
      <c r="A23" s="56" t="s">
        <v>294</v>
      </c>
      <c r="B23" s="23">
        <v>3132</v>
      </c>
      <c r="C23" s="97" t="s">
        <v>214</v>
      </c>
      <c r="D23" s="97" t="s">
        <v>214</v>
      </c>
      <c r="E23" s="97" t="s">
        <v>214</v>
      </c>
      <c r="F23" s="97" t="s">
        <v>214</v>
      </c>
      <c r="G23" s="97" t="e">
        <f t="shared" si="0"/>
        <v>#VALUE!</v>
      </c>
      <c r="H23" s="98" t="e">
        <f t="shared" si="1"/>
        <v>#VALUE!</v>
      </c>
    </row>
    <row r="24" spans="1:8" ht="19.5" customHeight="1">
      <c r="A24" s="56" t="s">
        <v>295</v>
      </c>
      <c r="B24" s="23">
        <v>3133</v>
      </c>
      <c r="C24" s="97" t="s">
        <v>214</v>
      </c>
      <c r="D24" s="97" t="s">
        <v>214</v>
      </c>
      <c r="E24" s="97" t="s">
        <v>214</v>
      </c>
      <c r="F24" s="97" t="s">
        <v>214</v>
      </c>
      <c r="G24" s="97" t="e">
        <f t="shared" si="0"/>
        <v>#VALUE!</v>
      </c>
      <c r="H24" s="98" t="e">
        <f t="shared" si="1"/>
        <v>#VALUE!</v>
      </c>
    </row>
    <row r="25" spans="1:8" ht="19.5" customHeight="1">
      <c r="A25" s="56" t="s">
        <v>301</v>
      </c>
      <c r="B25" s="23">
        <v>3140</v>
      </c>
      <c r="C25" s="109">
        <f>SUM(C26:C31,C34)</f>
        <v>-1877.8</v>
      </c>
      <c r="D25" s="109">
        <f>SUM(D26:D31,D34)</f>
        <v>-2323.9</v>
      </c>
      <c r="E25" s="109">
        <f>SUM(E26:E31,E34)</f>
        <v>-696</v>
      </c>
      <c r="F25" s="110">
        <f>SUM(F26:F31,F34)</f>
        <v>-698</v>
      </c>
      <c r="G25" s="97">
        <f t="shared" si="0"/>
        <v>-2</v>
      </c>
      <c r="H25" s="98">
        <f t="shared" si="1"/>
        <v>100.287356321839</v>
      </c>
    </row>
    <row r="26" spans="1:8" ht="19.5" customHeight="1">
      <c r="A26" s="56" t="s">
        <v>105</v>
      </c>
      <c r="B26" s="23">
        <v>3141</v>
      </c>
      <c r="C26" s="97">
        <v>-0.2</v>
      </c>
      <c r="D26" s="97">
        <v>-7</v>
      </c>
      <c r="E26" s="97"/>
      <c r="F26" s="97" t="s">
        <v>214</v>
      </c>
      <c r="G26" s="97" t="e">
        <f t="shared" si="0"/>
        <v>#VALUE!</v>
      </c>
      <c r="H26" s="98" t="e">
        <f t="shared" si="1"/>
        <v>#VALUE!</v>
      </c>
    </row>
    <row r="27" spans="1:8" ht="19.5" customHeight="1">
      <c r="A27" s="56" t="s">
        <v>302</v>
      </c>
      <c r="B27" s="23">
        <v>3142</v>
      </c>
      <c r="C27" s="97">
        <v>-93.9</v>
      </c>
      <c r="D27" s="97">
        <f>-36</f>
        <v>-36</v>
      </c>
      <c r="E27" s="97">
        <v>-105</v>
      </c>
      <c r="F27" s="97">
        <v>-3.6</v>
      </c>
      <c r="G27" s="97">
        <f t="shared" si="0"/>
        <v>101.4</v>
      </c>
      <c r="H27" s="98">
        <f t="shared" si="1"/>
        <v>3.4285714285714302</v>
      </c>
    </row>
    <row r="28" spans="1:8" ht="19.5" customHeight="1">
      <c r="A28" s="56" t="s">
        <v>108</v>
      </c>
      <c r="B28" s="23">
        <v>3143</v>
      </c>
      <c r="C28" s="97" t="s">
        <v>214</v>
      </c>
      <c r="D28" s="97" t="s">
        <v>214</v>
      </c>
      <c r="E28" s="97" t="s">
        <v>214</v>
      </c>
      <c r="F28" s="97" t="s">
        <v>214</v>
      </c>
      <c r="G28" s="97" t="e">
        <f t="shared" si="0"/>
        <v>#VALUE!</v>
      </c>
      <c r="H28" s="98" t="e">
        <f t="shared" si="1"/>
        <v>#VALUE!</v>
      </c>
    </row>
    <row r="29" spans="1:8" ht="20.100000000000001" customHeight="1">
      <c r="A29" s="56" t="s">
        <v>303</v>
      </c>
      <c r="B29" s="23">
        <v>3144</v>
      </c>
      <c r="C29" s="97" t="s">
        <v>214</v>
      </c>
      <c r="D29" s="97" t="s">
        <v>214</v>
      </c>
      <c r="E29" s="97" t="s">
        <v>214</v>
      </c>
      <c r="F29" s="97" t="s">
        <v>214</v>
      </c>
      <c r="G29" s="97" t="e">
        <f t="shared" si="0"/>
        <v>#VALUE!</v>
      </c>
      <c r="H29" s="98" t="e">
        <f t="shared" si="1"/>
        <v>#VALUE!</v>
      </c>
    </row>
    <row r="30" spans="1:8" ht="20.100000000000001" customHeight="1">
      <c r="A30" s="56" t="s">
        <v>265</v>
      </c>
      <c r="B30" s="23">
        <v>3145</v>
      </c>
      <c r="C30" s="97">
        <v>-788.7</v>
      </c>
      <c r="D30" s="97">
        <v>-937.6</v>
      </c>
      <c r="E30" s="97">
        <v>-256</v>
      </c>
      <c r="F30" s="97">
        <v>-268.60000000000002</v>
      </c>
      <c r="G30" s="97">
        <f t="shared" si="0"/>
        <v>-12.6</v>
      </c>
      <c r="H30" s="98">
        <f t="shared" si="1"/>
        <v>104.921875</v>
      </c>
    </row>
    <row r="31" spans="1:8" ht="20.100000000000001" customHeight="1">
      <c r="A31" s="56" t="s">
        <v>304</v>
      </c>
      <c r="B31" s="23">
        <v>3146</v>
      </c>
      <c r="C31" s="109">
        <f>SUM(C32,C33)</f>
        <v>0</v>
      </c>
      <c r="D31" s="109">
        <f>SUM(D32,D33)</f>
        <v>0</v>
      </c>
      <c r="E31" s="109">
        <f>SUM(E32,E33)</f>
        <v>0</v>
      </c>
      <c r="F31" s="110">
        <f>SUM(F32,F33)</f>
        <v>0</v>
      </c>
      <c r="G31" s="97">
        <f t="shared" si="0"/>
        <v>0</v>
      </c>
      <c r="H31" s="98" t="e">
        <f t="shared" si="1"/>
        <v>#DIV/0!</v>
      </c>
    </row>
    <row r="32" spans="1:8" ht="19.5" customHeight="1">
      <c r="A32" s="56" t="s">
        <v>305</v>
      </c>
      <c r="B32" s="23" t="s">
        <v>306</v>
      </c>
      <c r="C32" s="97" t="s">
        <v>214</v>
      </c>
      <c r="D32" s="97" t="s">
        <v>214</v>
      </c>
      <c r="E32" s="97" t="s">
        <v>214</v>
      </c>
      <c r="F32" s="97" t="s">
        <v>214</v>
      </c>
      <c r="G32" s="97" t="e">
        <f t="shared" si="0"/>
        <v>#VALUE!</v>
      </c>
      <c r="H32" s="98" t="e">
        <f t="shared" si="1"/>
        <v>#VALUE!</v>
      </c>
    </row>
    <row r="33" spans="1:8" ht="37.5">
      <c r="A33" s="56" t="s">
        <v>307</v>
      </c>
      <c r="B33" s="23" t="s">
        <v>308</v>
      </c>
      <c r="C33" s="97" t="s">
        <v>214</v>
      </c>
      <c r="D33" s="97" t="s">
        <v>214</v>
      </c>
      <c r="E33" s="97" t="s">
        <v>214</v>
      </c>
      <c r="F33" s="97" t="s">
        <v>214</v>
      </c>
      <c r="G33" s="97" t="e">
        <f t="shared" si="0"/>
        <v>#VALUE!</v>
      </c>
      <c r="H33" s="98" t="e">
        <f t="shared" si="1"/>
        <v>#VALUE!</v>
      </c>
    </row>
    <row r="34" spans="1:8" ht="20.100000000000001" customHeight="1">
      <c r="A34" s="56" t="s">
        <v>309</v>
      </c>
      <c r="B34" s="23">
        <v>3150</v>
      </c>
      <c r="C34" s="97">
        <v>-995</v>
      </c>
      <c r="D34" s="97">
        <v>-1343.3</v>
      </c>
      <c r="E34" s="97">
        <v>-335</v>
      </c>
      <c r="F34" s="97">
        <v>-425.8</v>
      </c>
      <c r="G34" s="97">
        <f t="shared" si="0"/>
        <v>-90.8</v>
      </c>
      <c r="H34" s="98">
        <f t="shared" si="1"/>
        <v>127.10447761194</v>
      </c>
    </row>
    <row r="35" spans="1:8" ht="20.100000000000001" customHeight="1">
      <c r="A35" s="56" t="s">
        <v>310</v>
      </c>
      <c r="B35" s="23">
        <v>3160</v>
      </c>
      <c r="C35" s="97" t="s">
        <v>214</v>
      </c>
      <c r="D35" s="97" t="s">
        <v>214</v>
      </c>
      <c r="E35" s="97" t="s">
        <v>214</v>
      </c>
      <c r="F35" s="97" t="s">
        <v>214</v>
      </c>
      <c r="G35" s="97" t="e">
        <f t="shared" si="0"/>
        <v>#VALUE!</v>
      </c>
      <c r="H35" s="98" t="e">
        <f t="shared" si="1"/>
        <v>#VALUE!</v>
      </c>
    </row>
    <row r="36" spans="1:8" ht="20.100000000000001" customHeight="1">
      <c r="A36" s="56" t="s">
        <v>207</v>
      </c>
      <c r="B36" s="23">
        <v>3170</v>
      </c>
      <c r="C36" s="97">
        <v>-13</v>
      </c>
      <c r="D36" s="97"/>
      <c r="E36" s="97"/>
      <c r="F36" s="97"/>
      <c r="G36" s="97">
        <f t="shared" si="0"/>
        <v>0</v>
      </c>
      <c r="H36" s="98" t="e">
        <f t="shared" si="1"/>
        <v>#DIV/0!</v>
      </c>
    </row>
    <row r="37" spans="1:8" ht="20.100000000000001" customHeight="1">
      <c r="A37" s="111" t="s">
        <v>120</v>
      </c>
      <c r="B37" s="112">
        <v>3195</v>
      </c>
      <c r="C37" s="107">
        <f>SUM(C7,C18)</f>
        <v>45.899999999999601</v>
      </c>
      <c r="D37" s="107">
        <f>SUM(D7,D18)</f>
        <v>1.5</v>
      </c>
      <c r="E37" s="107">
        <f>SUM(E7,E18)</f>
        <v>1966</v>
      </c>
      <c r="F37" s="108">
        <f>SUM(F7,F18)</f>
        <v>-138.79999999999899</v>
      </c>
      <c r="G37" s="95">
        <f t="shared" si="0"/>
        <v>-2104.8000000000002</v>
      </c>
      <c r="H37" s="96">
        <f t="shared" si="1"/>
        <v>-7.06002034587992</v>
      </c>
    </row>
    <row r="38" spans="1:8" ht="20.100000000000001" customHeight="1">
      <c r="A38" s="102" t="s">
        <v>311</v>
      </c>
      <c r="B38" s="103"/>
      <c r="C38" s="103"/>
      <c r="D38" s="103"/>
      <c r="E38" s="103"/>
      <c r="F38" s="103"/>
      <c r="G38" s="97">
        <f t="shared" si="0"/>
        <v>0</v>
      </c>
      <c r="H38" s="98" t="e">
        <f t="shared" si="1"/>
        <v>#DIV/0!</v>
      </c>
    </row>
    <row r="39" spans="1:8" ht="20.100000000000001" customHeight="1">
      <c r="A39" s="105" t="s">
        <v>312</v>
      </c>
      <c r="B39" s="106">
        <v>3200</v>
      </c>
      <c r="C39" s="107">
        <f>SUM(C40:C43)</f>
        <v>0</v>
      </c>
      <c r="D39" s="107">
        <f>SUM(D40:D43)</f>
        <v>0</v>
      </c>
      <c r="E39" s="107">
        <f>SUM(E40:E43)</f>
        <v>0</v>
      </c>
      <c r="F39" s="108">
        <f>SUM(F40:F43)</f>
        <v>0</v>
      </c>
      <c r="G39" s="95">
        <f t="shared" si="0"/>
        <v>0</v>
      </c>
      <c r="H39" s="96" t="e">
        <f t="shared" si="1"/>
        <v>#DIV/0!</v>
      </c>
    </row>
    <row r="40" spans="1:8" ht="20.100000000000001" customHeight="1">
      <c r="A40" s="56" t="s">
        <v>313</v>
      </c>
      <c r="B40" s="23">
        <v>3210</v>
      </c>
      <c r="C40" s="97"/>
      <c r="D40" s="97"/>
      <c r="E40" s="97"/>
      <c r="F40" s="97"/>
      <c r="G40" s="97">
        <f t="shared" si="0"/>
        <v>0</v>
      </c>
      <c r="H40" s="98" t="e">
        <f t="shared" si="1"/>
        <v>#DIV/0!</v>
      </c>
    </row>
    <row r="41" spans="1:8" ht="20.100000000000001" customHeight="1">
      <c r="A41" s="56" t="s">
        <v>314</v>
      </c>
      <c r="B41" s="23">
        <v>3220</v>
      </c>
      <c r="C41" s="97"/>
      <c r="D41" s="97"/>
      <c r="E41" s="97"/>
      <c r="F41" s="97"/>
      <c r="G41" s="97">
        <f t="shared" si="0"/>
        <v>0</v>
      </c>
      <c r="H41" s="98" t="e">
        <f t="shared" si="1"/>
        <v>#DIV/0!</v>
      </c>
    </row>
    <row r="42" spans="1:8" ht="20.100000000000001" customHeight="1">
      <c r="A42" s="56" t="s">
        <v>315</v>
      </c>
      <c r="B42" s="23">
        <v>3230</v>
      </c>
      <c r="C42" s="97"/>
      <c r="D42" s="97"/>
      <c r="E42" s="97"/>
      <c r="F42" s="97"/>
      <c r="G42" s="97">
        <f t="shared" si="0"/>
        <v>0</v>
      </c>
      <c r="H42" s="98" t="e">
        <f t="shared" si="1"/>
        <v>#DIV/0!</v>
      </c>
    </row>
    <row r="43" spans="1:8" ht="20.100000000000001" customHeight="1">
      <c r="A43" s="56" t="s">
        <v>316</v>
      </c>
      <c r="B43" s="23">
        <v>3240</v>
      </c>
      <c r="C43" s="97"/>
      <c r="D43" s="97"/>
      <c r="E43" s="97"/>
      <c r="F43" s="97"/>
      <c r="G43" s="97">
        <f t="shared" si="0"/>
        <v>0</v>
      </c>
      <c r="H43" s="98" t="e">
        <f t="shared" si="1"/>
        <v>#DIV/0!</v>
      </c>
    </row>
    <row r="44" spans="1:8" ht="20.100000000000001" customHeight="1">
      <c r="A44" s="55" t="s">
        <v>317</v>
      </c>
      <c r="B44" s="67">
        <v>3255</v>
      </c>
      <c r="C44" s="107">
        <f>SUM(C45:C49)</f>
        <v>0</v>
      </c>
      <c r="D44" s="107">
        <f>SUM(D45:D49)</f>
        <v>0</v>
      </c>
      <c r="E44" s="107">
        <f>SUM(E45:E49)</f>
        <v>-2535</v>
      </c>
      <c r="F44" s="108">
        <f>SUM(F45:F49)</f>
        <v>0</v>
      </c>
      <c r="G44" s="95">
        <f t="shared" si="0"/>
        <v>2535</v>
      </c>
      <c r="H44" s="96">
        <f t="shared" si="1"/>
        <v>0</v>
      </c>
    </row>
    <row r="45" spans="1:8" ht="20.100000000000001" customHeight="1">
      <c r="A45" s="56" t="s">
        <v>318</v>
      </c>
      <c r="B45" s="23">
        <v>3260</v>
      </c>
      <c r="C45" s="97" t="s">
        <v>214</v>
      </c>
      <c r="D45" s="97" t="s">
        <v>214</v>
      </c>
      <c r="E45" s="97" t="s">
        <v>214</v>
      </c>
      <c r="F45" s="97" t="s">
        <v>214</v>
      </c>
      <c r="G45" s="97" t="e">
        <f t="shared" si="0"/>
        <v>#VALUE!</v>
      </c>
      <c r="H45" s="98" t="e">
        <f t="shared" si="1"/>
        <v>#VALUE!</v>
      </c>
    </row>
    <row r="46" spans="1:8" ht="20.100000000000001" customHeight="1">
      <c r="A46" s="56" t="s">
        <v>319</v>
      </c>
      <c r="B46" s="23">
        <v>3265</v>
      </c>
      <c r="C46" s="97" t="s">
        <v>214</v>
      </c>
      <c r="D46" s="97" t="s">
        <v>214</v>
      </c>
      <c r="E46" s="97" t="s">
        <v>214</v>
      </c>
      <c r="F46" s="97" t="s">
        <v>214</v>
      </c>
      <c r="G46" s="97" t="e">
        <f t="shared" si="0"/>
        <v>#VALUE!</v>
      </c>
      <c r="H46" s="98" t="e">
        <f t="shared" si="1"/>
        <v>#VALUE!</v>
      </c>
    </row>
    <row r="47" spans="1:8" ht="20.100000000000001" customHeight="1">
      <c r="A47" s="56" t="s">
        <v>320</v>
      </c>
      <c r="B47" s="23">
        <v>3270</v>
      </c>
      <c r="C47" s="97" t="s">
        <v>214</v>
      </c>
      <c r="D47" s="97" t="s">
        <v>214</v>
      </c>
      <c r="E47" s="97" t="s">
        <v>214</v>
      </c>
      <c r="F47" s="97" t="s">
        <v>214</v>
      </c>
      <c r="G47" s="97" t="e">
        <f t="shared" si="0"/>
        <v>#VALUE!</v>
      </c>
      <c r="H47" s="98" t="e">
        <f t="shared" si="1"/>
        <v>#VALUE!</v>
      </c>
    </row>
    <row r="48" spans="1:8" ht="20.100000000000001" customHeight="1">
      <c r="A48" s="56" t="s">
        <v>321</v>
      </c>
      <c r="B48" s="23">
        <v>3275</v>
      </c>
      <c r="C48" s="97" t="s">
        <v>214</v>
      </c>
      <c r="D48" s="97" t="s">
        <v>214</v>
      </c>
      <c r="E48" s="97" t="s">
        <v>214</v>
      </c>
      <c r="F48" s="97" t="s">
        <v>214</v>
      </c>
      <c r="G48" s="97" t="e">
        <f t="shared" si="0"/>
        <v>#VALUE!</v>
      </c>
      <c r="H48" s="98" t="e">
        <f t="shared" si="1"/>
        <v>#VALUE!</v>
      </c>
    </row>
    <row r="49" spans="1:8" ht="20.100000000000001" customHeight="1">
      <c r="A49" s="56" t="s">
        <v>207</v>
      </c>
      <c r="B49" s="23">
        <v>3280</v>
      </c>
      <c r="C49" s="97" t="s">
        <v>214</v>
      </c>
      <c r="D49" s="97" t="s">
        <v>214</v>
      </c>
      <c r="E49" s="97">
        <v>-2535</v>
      </c>
      <c r="F49" s="97" t="s">
        <v>214</v>
      </c>
      <c r="G49" s="97" t="e">
        <f t="shared" si="0"/>
        <v>#VALUE!</v>
      </c>
      <c r="H49" s="98" t="e">
        <f t="shared" si="1"/>
        <v>#VALUE!</v>
      </c>
    </row>
    <row r="50" spans="1:8" ht="20.100000000000001" customHeight="1">
      <c r="A50" s="113" t="s">
        <v>121</v>
      </c>
      <c r="B50" s="112">
        <v>3295</v>
      </c>
      <c r="C50" s="107">
        <f>SUM(C39,C44)</f>
        <v>0</v>
      </c>
      <c r="D50" s="107">
        <f>SUM(D39,D44)</f>
        <v>0</v>
      </c>
      <c r="E50" s="107">
        <f>SUM(E39,E44)</f>
        <v>-2535</v>
      </c>
      <c r="F50" s="108">
        <f>SUM(F39,F44)</f>
        <v>0</v>
      </c>
      <c r="G50" s="95">
        <f t="shared" si="0"/>
        <v>2535</v>
      </c>
      <c r="H50" s="96">
        <f t="shared" si="1"/>
        <v>0</v>
      </c>
    </row>
    <row r="51" spans="1:8" ht="20.100000000000001" customHeight="1">
      <c r="A51" s="102" t="s">
        <v>322</v>
      </c>
      <c r="B51" s="103"/>
      <c r="C51" s="103"/>
      <c r="D51" s="103"/>
      <c r="E51" s="103"/>
      <c r="F51" s="103"/>
      <c r="G51" s="97">
        <f t="shared" si="0"/>
        <v>0</v>
      </c>
      <c r="H51" s="98" t="e">
        <f t="shared" si="1"/>
        <v>#DIV/0!</v>
      </c>
    </row>
    <row r="52" spans="1:8" ht="20.100000000000001" customHeight="1">
      <c r="A52" s="55" t="s">
        <v>323</v>
      </c>
      <c r="B52" s="67">
        <v>3300</v>
      </c>
      <c r="C52" s="107">
        <f>SUM(C53,C54,C58)</f>
        <v>0</v>
      </c>
      <c r="D52" s="107">
        <f>SUM(D53,D54,D58)</f>
        <v>0</v>
      </c>
      <c r="E52" s="107">
        <f>SUM(E53,E54,E58)</f>
        <v>0</v>
      </c>
      <c r="F52" s="108">
        <f>SUM(F53,F54,F58)</f>
        <v>0</v>
      </c>
      <c r="G52" s="95">
        <f t="shared" si="0"/>
        <v>0</v>
      </c>
      <c r="H52" s="96" t="e">
        <f t="shared" si="1"/>
        <v>#DIV/0!</v>
      </c>
    </row>
    <row r="53" spans="1:8" ht="20.100000000000001" customHeight="1">
      <c r="A53" s="56" t="s">
        <v>324</v>
      </c>
      <c r="B53" s="23">
        <v>3310</v>
      </c>
      <c r="C53" s="97"/>
      <c r="D53" s="97"/>
      <c r="E53" s="97"/>
      <c r="F53" s="97"/>
      <c r="G53" s="97">
        <f t="shared" si="0"/>
        <v>0</v>
      </c>
      <c r="H53" s="98" t="e">
        <f t="shared" si="1"/>
        <v>#DIV/0!</v>
      </c>
    </row>
    <row r="54" spans="1:8" ht="20.100000000000001" customHeight="1">
      <c r="A54" s="56" t="s">
        <v>325</v>
      </c>
      <c r="B54" s="23">
        <v>3320</v>
      </c>
      <c r="C54" s="109">
        <f>SUM(C55:C57)</f>
        <v>0</v>
      </c>
      <c r="D54" s="109">
        <f>SUM(D55:D57)</f>
        <v>0</v>
      </c>
      <c r="E54" s="109">
        <f>SUM(E55:E57)</f>
        <v>0</v>
      </c>
      <c r="F54" s="110">
        <f>SUM(F55:F57)</f>
        <v>0</v>
      </c>
      <c r="G54" s="97">
        <f t="shared" si="0"/>
        <v>0</v>
      </c>
      <c r="H54" s="98" t="e">
        <f t="shared" si="1"/>
        <v>#DIV/0!</v>
      </c>
    </row>
    <row r="55" spans="1:8" ht="20.100000000000001" customHeight="1">
      <c r="A55" s="56" t="s">
        <v>293</v>
      </c>
      <c r="B55" s="23">
        <v>3321</v>
      </c>
      <c r="C55" s="97"/>
      <c r="D55" s="97"/>
      <c r="E55" s="97"/>
      <c r="F55" s="97"/>
      <c r="G55" s="97">
        <f t="shared" si="0"/>
        <v>0</v>
      </c>
      <c r="H55" s="98" t="e">
        <f t="shared" si="1"/>
        <v>#DIV/0!</v>
      </c>
    </row>
    <row r="56" spans="1:8" ht="20.100000000000001" customHeight="1">
      <c r="A56" s="56" t="s">
        <v>294</v>
      </c>
      <c r="B56" s="23">
        <v>3322</v>
      </c>
      <c r="C56" s="97"/>
      <c r="D56" s="97"/>
      <c r="E56" s="97"/>
      <c r="F56" s="97"/>
      <c r="G56" s="97">
        <f t="shared" si="0"/>
        <v>0</v>
      </c>
      <c r="H56" s="98" t="e">
        <f t="shared" si="1"/>
        <v>#DIV/0!</v>
      </c>
    </row>
    <row r="57" spans="1:8" ht="20.100000000000001" customHeight="1">
      <c r="A57" s="56" t="s">
        <v>295</v>
      </c>
      <c r="B57" s="23">
        <v>3323</v>
      </c>
      <c r="C57" s="97"/>
      <c r="D57" s="97"/>
      <c r="E57" s="97"/>
      <c r="F57" s="97"/>
      <c r="G57" s="97">
        <f t="shared" si="0"/>
        <v>0</v>
      </c>
      <c r="H57" s="98" t="e">
        <f t="shared" si="1"/>
        <v>#DIV/0!</v>
      </c>
    </row>
    <row r="58" spans="1:8" ht="20.100000000000001" customHeight="1">
      <c r="A58" s="56" t="s">
        <v>316</v>
      </c>
      <c r="B58" s="23">
        <v>3340</v>
      </c>
      <c r="C58" s="97"/>
      <c r="D58" s="97"/>
      <c r="E58" s="97"/>
      <c r="F58" s="97"/>
      <c r="G58" s="97">
        <f t="shared" si="0"/>
        <v>0</v>
      </c>
      <c r="H58" s="98" t="e">
        <f t="shared" si="1"/>
        <v>#DIV/0!</v>
      </c>
    </row>
    <row r="59" spans="1:8" ht="20.100000000000001" customHeight="1">
      <c r="A59" s="55" t="s">
        <v>326</v>
      </c>
      <c r="B59" s="67">
        <v>3345</v>
      </c>
      <c r="C59" s="107">
        <f>SUM(C60,C61,C65,C66)</f>
        <v>0</v>
      </c>
      <c r="D59" s="107">
        <f>SUM(D60,D61,D65,D66)</f>
        <v>-41</v>
      </c>
      <c r="E59" s="107">
        <f>SUM(E60,E61,E65,E66)</f>
        <v>-40</v>
      </c>
      <c r="F59" s="108">
        <f>SUM(F60,F61,F65,F66)</f>
        <v>0</v>
      </c>
      <c r="G59" s="95">
        <f t="shared" si="0"/>
        <v>40</v>
      </c>
      <c r="H59" s="96">
        <f t="shared" si="1"/>
        <v>0</v>
      </c>
    </row>
    <row r="60" spans="1:8" ht="20.100000000000001" customHeight="1">
      <c r="A60" s="56" t="s">
        <v>327</v>
      </c>
      <c r="B60" s="23">
        <v>3350</v>
      </c>
      <c r="C60" s="97" t="s">
        <v>214</v>
      </c>
      <c r="D60" s="97" t="s">
        <v>214</v>
      </c>
      <c r="E60" s="97" t="s">
        <v>214</v>
      </c>
      <c r="F60" s="97" t="s">
        <v>214</v>
      </c>
      <c r="G60" s="97" t="e">
        <f t="shared" si="0"/>
        <v>#VALUE!</v>
      </c>
      <c r="H60" s="98" t="e">
        <f t="shared" si="1"/>
        <v>#VALUE!</v>
      </c>
    </row>
    <row r="61" spans="1:8" ht="20.100000000000001" customHeight="1">
      <c r="A61" s="56" t="s">
        <v>328</v>
      </c>
      <c r="B61" s="23">
        <v>3360</v>
      </c>
      <c r="C61" s="109">
        <f>SUM(C62:C64)</f>
        <v>0</v>
      </c>
      <c r="D61" s="109">
        <f>SUM(D62:D64)</f>
        <v>0</v>
      </c>
      <c r="E61" s="109">
        <f>SUM(E62:E64)</f>
        <v>0</v>
      </c>
      <c r="F61" s="110">
        <f>SUM(F62:F64)</f>
        <v>0</v>
      </c>
      <c r="G61" s="97">
        <f t="shared" si="0"/>
        <v>0</v>
      </c>
      <c r="H61" s="98" t="e">
        <f t="shared" si="1"/>
        <v>#DIV/0!</v>
      </c>
    </row>
    <row r="62" spans="1:8" ht="20.100000000000001" customHeight="1">
      <c r="A62" s="56" t="s">
        <v>293</v>
      </c>
      <c r="B62" s="23">
        <v>3361</v>
      </c>
      <c r="C62" s="97" t="s">
        <v>214</v>
      </c>
      <c r="D62" s="97" t="s">
        <v>214</v>
      </c>
      <c r="E62" s="97" t="s">
        <v>214</v>
      </c>
      <c r="F62" s="97" t="s">
        <v>214</v>
      </c>
      <c r="G62" s="97" t="e">
        <f t="shared" si="0"/>
        <v>#VALUE!</v>
      </c>
      <c r="H62" s="98" t="e">
        <f t="shared" si="1"/>
        <v>#VALUE!</v>
      </c>
    </row>
    <row r="63" spans="1:8" ht="20.100000000000001" customHeight="1">
      <c r="A63" s="56" t="s">
        <v>294</v>
      </c>
      <c r="B63" s="23">
        <v>3362</v>
      </c>
      <c r="C63" s="97" t="s">
        <v>214</v>
      </c>
      <c r="D63" s="97" t="s">
        <v>214</v>
      </c>
      <c r="E63" s="97" t="s">
        <v>214</v>
      </c>
      <c r="F63" s="97" t="s">
        <v>214</v>
      </c>
      <c r="G63" s="97" t="e">
        <f t="shared" si="0"/>
        <v>#VALUE!</v>
      </c>
      <c r="H63" s="98" t="e">
        <f t="shared" si="1"/>
        <v>#VALUE!</v>
      </c>
    </row>
    <row r="64" spans="1:8" ht="20.100000000000001" customHeight="1">
      <c r="A64" s="56" t="s">
        <v>295</v>
      </c>
      <c r="B64" s="23">
        <v>3363</v>
      </c>
      <c r="C64" s="97" t="s">
        <v>214</v>
      </c>
      <c r="D64" s="97" t="s">
        <v>214</v>
      </c>
      <c r="E64" s="97" t="s">
        <v>214</v>
      </c>
      <c r="F64" s="97" t="s">
        <v>214</v>
      </c>
      <c r="G64" s="97" t="e">
        <f t="shared" si="0"/>
        <v>#VALUE!</v>
      </c>
      <c r="H64" s="98" t="e">
        <f t="shared" si="1"/>
        <v>#VALUE!</v>
      </c>
    </row>
    <row r="65" spans="1:8" ht="20.100000000000001" customHeight="1">
      <c r="A65" s="56" t="s">
        <v>329</v>
      </c>
      <c r="B65" s="23">
        <v>3370</v>
      </c>
      <c r="C65" s="97" t="s">
        <v>214</v>
      </c>
      <c r="D65" s="97">
        <v>-41</v>
      </c>
      <c r="E65" s="97">
        <v>-40</v>
      </c>
      <c r="F65" s="97" t="s">
        <v>214</v>
      </c>
      <c r="G65" s="97" t="e">
        <f t="shared" si="0"/>
        <v>#VALUE!</v>
      </c>
      <c r="H65" s="98" t="e">
        <f t="shared" si="1"/>
        <v>#VALUE!</v>
      </c>
    </row>
    <row r="66" spans="1:8" ht="20.100000000000001" customHeight="1">
      <c r="A66" s="56" t="s">
        <v>207</v>
      </c>
      <c r="B66" s="23">
        <v>3380</v>
      </c>
      <c r="C66" s="97" t="s">
        <v>214</v>
      </c>
      <c r="D66" s="97" t="s">
        <v>214</v>
      </c>
      <c r="E66" s="97" t="s">
        <v>214</v>
      </c>
      <c r="F66" s="97" t="s">
        <v>214</v>
      </c>
      <c r="G66" s="97" t="e">
        <f t="shared" si="0"/>
        <v>#VALUE!</v>
      </c>
      <c r="H66" s="98" t="e">
        <f t="shared" si="1"/>
        <v>#VALUE!</v>
      </c>
    </row>
    <row r="67" spans="1:8" ht="20.100000000000001" customHeight="1">
      <c r="A67" s="55" t="s">
        <v>330</v>
      </c>
      <c r="B67" s="67">
        <v>3395</v>
      </c>
      <c r="C67" s="107">
        <f>SUM(C52,C59)</f>
        <v>0</v>
      </c>
      <c r="D67" s="107">
        <f>SUM(D52,D59)</f>
        <v>-41</v>
      </c>
      <c r="E67" s="107">
        <f>SUM(E52,E59)</f>
        <v>-40</v>
      </c>
      <c r="F67" s="108">
        <f>SUM(F52,F59)</f>
        <v>0</v>
      </c>
      <c r="G67" s="95">
        <f t="shared" si="0"/>
        <v>40</v>
      </c>
      <c r="H67" s="96">
        <f t="shared" si="1"/>
        <v>0</v>
      </c>
    </row>
    <row r="68" spans="1:8" ht="20.100000000000001" customHeight="1">
      <c r="A68" s="114" t="s">
        <v>331</v>
      </c>
      <c r="B68" s="67">
        <v>3400</v>
      </c>
      <c r="C68" s="107">
        <f>SUM(C37,C50,C67)</f>
        <v>45.899999999999601</v>
      </c>
      <c r="D68" s="107">
        <f>SUM(D37,D50,D67)</f>
        <v>-39.5</v>
      </c>
      <c r="E68" s="107">
        <f>SUM(E37,E50,E67)</f>
        <v>-609</v>
      </c>
      <c r="F68" s="108">
        <f>SUM(F37,F50,F67)</f>
        <v>-138.79999999999899</v>
      </c>
      <c r="G68" s="95">
        <f t="shared" si="0"/>
        <v>470.20000000000101</v>
      </c>
      <c r="H68" s="96">
        <f t="shared" si="1"/>
        <v>22.791461412150898</v>
      </c>
    </row>
    <row r="69" spans="1:8" ht="20.100000000000001" customHeight="1">
      <c r="A69" s="56" t="s">
        <v>118</v>
      </c>
      <c r="B69" s="23">
        <v>3405</v>
      </c>
      <c r="C69" s="97">
        <v>4</v>
      </c>
      <c r="D69" s="97">
        <v>49.9</v>
      </c>
      <c r="E69" s="97">
        <v>809</v>
      </c>
      <c r="F69" s="97">
        <v>148.6</v>
      </c>
      <c r="G69" s="97">
        <f t="shared" si="0"/>
        <v>-660.4</v>
      </c>
      <c r="H69" s="98">
        <f t="shared" si="1"/>
        <v>18.368355995055602</v>
      </c>
    </row>
    <row r="70" spans="1:8" ht="20.100000000000001" customHeight="1">
      <c r="A70" s="115" t="s">
        <v>123</v>
      </c>
      <c r="B70" s="23">
        <v>3410</v>
      </c>
      <c r="C70" s="97"/>
      <c r="D70" s="97"/>
      <c r="E70" s="97"/>
      <c r="F70" s="97"/>
      <c r="G70" s="97">
        <f t="shared" si="0"/>
        <v>0</v>
      </c>
      <c r="H70" s="98" t="e">
        <f t="shared" si="1"/>
        <v>#DIV/0!</v>
      </c>
    </row>
    <row r="71" spans="1:8" ht="20.100000000000001" customHeight="1">
      <c r="A71" s="56" t="s">
        <v>124</v>
      </c>
      <c r="B71" s="23">
        <v>3415</v>
      </c>
      <c r="C71" s="116">
        <f>SUM(C69,C68,C70)</f>
        <v>49.899999999999601</v>
      </c>
      <c r="D71" s="116">
        <f>SUM(D69,D68,D70)</f>
        <v>10.4</v>
      </c>
      <c r="E71" s="116">
        <f>SUM(E69,E68,E70)</f>
        <v>200</v>
      </c>
      <c r="F71" s="117">
        <f>SUM(F69,F68,F70)</f>
        <v>9.8000000000007201</v>
      </c>
      <c r="G71" s="97">
        <f t="shared" si="0"/>
        <v>-190.19999999999899</v>
      </c>
      <c r="H71" s="98">
        <f t="shared" si="1"/>
        <v>4.9000000000003601</v>
      </c>
    </row>
    <row r="72" spans="1:8" s="101" customFormat="1">
      <c r="A72" s="7"/>
      <c r="B72" s="65"/>
      <c r="C72" s="65"/>
      <c r="D72" s="65"/>
      <c r="E72" s="65"/>
      <c r="F72" s="65"/>
      <c r="G72" s="65"/>
      <c r="H72" s="65"/>
    </row>
    <row r="73" spans="1:8" s="52" customFormat="1" ht="27.75" customHeight="1">
      <c r="A73" s="8" t="s">
        <v>259</v>
      </c>
      <c r="B73" s="17"/>
      <c r="C73" s="254" t="s">
        <v>278</v>
      </c>
      <c r="D73" s="254"/>
      <c r="E73" s="87"/>
      <c r="F73" s="255" t="str">
        <f>'Осн. фін. пок.'!G165</f>
        <v>Машіка П.Ю.</v>
      </c>
      <c r="G73" s="255"/>
      <c r="H73" s="255"/>
    </row>
    <row r="74" spans="1:8">
      <c r="A74" s="88" t="s">
        <v>332</v>
      </c>
      <c r="B74" s="52"/>
      <c r="C74" s="236" t="s">
        <v>197</v>
      </c>
      <c r="D74" s="236"/>
      <c r="E74" s="52"/>
      <c r="F74" s="256" t="s">
        <v>333</v>
      </c>
      <c r="G74" s="256"/>
      <c r="H74" s="256"/>
    </row>
  </sheetData>
  <mergeCells count="9">
    <mergeCell ref="C74:D74"/>
    <mergeCell ref="F74:H74"/>
    <mergeCell ref="A3:A4"/>
    <mergeCell ref="B3:B4"/>
    <mergeCell ref="A1:H1"/>
    <mergeCell ref="C3:D3"/>
    <mergeCell ref="E3:H3"/>
    <mergeCell ref="C73:D73"/>
    <mergeCell ref="F73:H73"/>
  </mergeCells>
  <pageMargins left="1.18055555555556" right="0.39305555555555599" top="0.78680555555555598" bottom="0.78680555555555598" header="0.196527777777778" footer="0.23611111111111099"/>
  <pageSetup paperSize="9" scale="57" orientation="landscape"/>
  <headerFooter alignWithMargins="0">
    <oddHeader>&amp;C&amp;"Times New Roman"&amp;14
 9&amp;R&amp;"Times New Roman"&amp;14Продовження додатка 3
Таблиця 3</oddHeader>
  </headerFooter>
  <ignoredErrors>
    <ignoredError sqref="G19:G71 H7:H7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183"/>
  <sheetViews>
    <sheetView zoomScale="75" zoomScaleNormal="75" zoomScaleSheetLayoutView="55" workbookViewId="0">
      <selection sqref="A1:H1"/>
    </sheetView>
  </sheetViews>
  <sheetFormatPr defaultColWidth="9.140625" defaultRowHeight="18.75"/>
  <cols>
    <col min="1" max="1" width="82.28515625" style="52" customWidth="1"/>
    <col min="2" max="2" width="9.85546875" style="17" customWidth="1"/>
    <col min="3" max="7" width="25.7109375" style="17" customWidth="1"/>
    <col min="8" max="8" width="21.140625" style="17" customWidth="1"/>
    <col min="9" max="9" width="9.5703125" style="52" customWidth="1"/>
    <col min="10" max="10" width="9.85546875" style="52" customWidth="1"/>
    <col min="11" max="16384" width="9.140625" style="52"/>
  </cols>
  <sheetData>
    <row r="1" spans="1:15">
      <c r="A1" s="235" t="s">
        <v>334</v>
      </c>
      <c r="B1" s="235"/>
      <c r="C1" s="235"/>
      <c r="D1" s="235"/>
      <c r="E1" s="235"/>
      <c r="F1" s="235"/>
      <c r="G1" s="235"/>
      <c r="H1" s="235"/>
    </row>
    <row r="2" spans="1:15">
      <c r="A2" s="269"/>
      <c r="B2" s="269"/>
      <c r="C2" s="269"/>
      <c r="D2" s="269"/>
      <c r="E2" s="269"/>
      <c r="F2" s="269"/>
      <c r="G2" s="269"/>
      <c r="H2" s="269"/>
    </row>
    <row r="3" spans="1:15" ht="43.5" customHeight="1">
      <c r="A3" s="270" t="s">
        <v>34</v>
      </c>
      <c r="B3" s="237" t="s">
        <v>35</v>
      </c>
      <c r="C3" s="237" t="s">
        <v>36</v>
      </c>
      <c r="D3" s="237"/>
      <c r="E3" s="238" t="s">
        <v>37</v>
      </c>
      <c r="F3" s="238"/>
      <c r="G3" s="238"/>
      <c r="H3" s="238"/>
    </row>
    <row r="4" spans="1:15" ht="56.25" customHeight="1">
      <c r="A4" s="271"/>
      <c r="B4" s="237"/>
      <c r="C4" s="14" t="s">
        <v>38</v>
      </c>
      <c r="D4" s="14" t="s">
        <v>39</v>
      </c>
      <c r="E4" s="14" t="s">
        <v>40</v>
      </c>
      <c r="F4" s="14" t="s">
        <v>41</v>
      </c>
      <c r="G4" s="93" t="s">
        <v>42</v>
      </c>
      <c r="H4" s="93" t="s">
        <v>43</v>
      </c>
    </row>
    <row r="5" spans="1:15" ht="15.75" customHeight="1">
      <c r="A5" s="23">
        <v>1</v>
      </c>
      <c r="B5" s="14">
        <v>2</v>
      </c>
      <c r="C5" s="23">
        <v>3</v>
      </c>
      <c r="D5" s="14">
        <v>4</v>
      </c>
      <c r="E5" s="23">
        <v>5</v>
      </c>
      <c r="F5" s="14">
        <v>6</v>
      </c>
      <c r="G5" s="23">
        <v>7</v>
      </c>
      <c r="H5" s="14">
        <v>8</v>
      </c>
    </row>
    <row r="6" spans="1:15" s="54" customFormat="1" ht="37.5">
      <c r="A6" s="55" t="s">
        <v>335</v>
      </c>
      <c r="B6" s="24">
        <v>4000</v>
      </c>
      <c r="C6" s="94">
        <f>SUM(C7:C12)</f>
        <v>0</v>
      </c>
      <c r="D6" s="94">
        <f>SUM(D7:D12)</f>
        <v>0</v>
      </c>
      <c r="E6" s="94">
        <f>SUM(E7:E12)</f>
        <v>0</v>
      </c>
      <c r="F6" s="94">
        <f>SUM(F7:F12)</f>
        <v>0</v>
      </c>
      <c r="G6" s="95">
        <f>F6-E6</f>
        <v>0</v>
      </c>
      <c r="H6" s="96" t="e">
        <f>(F6/E6)*100</f>
        <v>#DIV/0!</v>
      </c>
    </row>
    <row r="7" spans="1:15" ht="20.100000000000001" customHeight="1">
      <c r="A7" s="56" t="s">
        <v>127</v>
      </c>
      <c r="B7" s="24" t="s">
        <v>128</v>
      </c>
      <c r="C7" s="97"/>
      <c r="D7" s="97"/>
      <c r="E7" s="97"/>
      <c r="F7" s="97"/>
      <c r="G7" s="97">
        <f t="shared" ref="G7:G12" si="0">F7-E7</f>
        <v>0</v>
      </c>
      <c r="H7" s="98" t="e">
        <f t="shared" ref="H7:H12" si="1">(F7/E7)*100</f>
        <v>#DIV/0!</v>
      </c>
    </row>
    <row r="8" spans="1:15" ht="20.100000000000001" customHeight="1">
      <c r="A8" s="56" t="s">
        <v>129</v>
      </c>
      <c r="B8" s="24">
        <v>4020</v>
      </c>
      <c r="C8" s="97"/>
      <c r="D8" s="97"/>
      <c r="E8" s="97"/>
      <c r="F8" s="97"/>
      <c r="G8" s="97">
        <f t="shared" si="0"/>
        <v>0</v>
      </c>
      <c r="H8" s="98" t="e">
        <f t="shared" si="1"/>
        <v>#DIV/0!</v>
      </c>
      <c r="O8" s="63"/>
    </row>
    <row r="9" spans="1:15" ht="19.5" customHeight="1">
      <c r="A9" s="56" t="s">
        <v>130</v>
      </c>
      <c r="B9" s="24">
        <v>4030</v>
      </c>
      <c r="C9" s="97"/>
      <c r="D9" s="97"/>
      <c r="E9" s="97"/>
      <c r="F9" s="97"/>
      <c r="G9" s="97">
        <f t="shared" si="0"/>
        <v>0</v>
      </c>
      <c r="H9" s="98" t="e">
        <f t="shared" si="1"/>
        <v>#DIV/0!</v>
      </c>
      <c r="N9" s="63"/>
    </row>
    <row r="10" spans="1:15" ht="20.100000000000001" customHeight="1">
      <c r="A10" s="56" t="s">
        <v>131</v>
      </c>
      <c r="B10" s="24">
        <v>4040</v>
      </c>
      <c r="C10" s="97"/>
      <c r="D10" s="97"/>
      <c r="E10" s="97"/>
      <c r="F10" s="97"/>
      <c r="G10" s="97">
        <f t="shared" si="0"/>
        <v>0</v>
      </c>
      <c r="H10" s="98" t="e">
        <f t="shared" si="1"/>
        <v>#DIV/0!</v>
      </c>
    </row>
    <row r="11" spans="1:15" ht="37.5">
      <c r="A11" s="56" t="s">
        <v>132</v>
      </c>
      <c r="B11" s="24">
        <v>4050</v>
      </c>
      <c r="C11" s="97"/>
      <c r="D11" s="97"/>
      <c r="E11" s="97"/>
      <c r="F11" s="97"/>
      <c r="G11" s="97">
        <f t="shared" si="0"/>
        <v>0</v>
      </c>
      <c r="H11" s="98" t="e">
        <f t="shared" si="1"/>
        <v>#DIV/0!</v>
      </c>
    </row>
    <row r="12" spans="1:15">
      <c r="A12" s="56" t="s">
        <v>133</v>
      </c>
      <c r="B12" s="24">
        <v>4060</v>
      </c>
      <c r="C12" s="97"/>
      <c r="D12" s="97"/>
      <c r="E12" s="97"/>
      <c r="F12" s="97"/>
      <c r="G12" s="97">
        <f t="shared" si="0"/>
        <v>0</v>
      </c>
      <c r="H12" s="98" t="e">
        <f t="shared" si="1"/>
        <v>#DIV/0!</v>
      </c>
    </row>
    <row r="13" spans="1:15">
      <c r="B13" s="52"/>
      <c r="C13" s="52"/>
      <c r="D13" s="52"/>
      <c r="E13" s="52"/>
      <c r="F13" s="52"/>
      <c r="G13" s="52"/>
      <c r="H13" s="52"/>
    </row>
    <row r="14" spans="1:15">
      <c r="B14" s="52"/>
      <c r="C14" s="52"/>
      <c r="D14" s="52"/>
      <c r="E14" s="52"/>
      <c r="F14" s="52"/>
      <c r="G14" s="52"/>
      <c r="H14" s="52"/>
    </row>
    <row r="15" spans="1:15" s="7" customFormat="1" ht="19.5" customHeight="1">
      <c r="A15" s="5"/>
      <c r="I15" s="52"/>
    </row>
    <row r="16" spans="1:15" ht="27.75" customHeight="1">
      <c r="A16" s="8" t="s">
        <v>336</v>
      </c>
      <c r="C16" s="254" t="s">
        <v>278</v>
      </c>
      <c r="D16" s="254"/>
      <c r="E16" s="87"/>
      <c r="F16" s="255" t="str">
        <f>'Осн. фін. пок.'!G165</f>
        <v>Машіка П.Ю.</v>
      </c>
      <c r="G16" s="255"/>
      <c r="H16" s="255"/>
    </row>
    <row r="17" spans="1:8" s="7" customFormat="1">
      <c r="A17" s="17" t="s">
        <v>337</v>
      </c>
      <c r="B17" s="52"/>
      <c r="C17" s="236" t="s">
        <v>197</v>
      </c>
      <c r="D17" s="236"/>
      <c r="E17" s="52"/>
      <c r="F17" s="256" t="s">
        <v>333</v>
      </c>
      <c r="G17" s="256"/>
      <c r="H17" s="256"/>
    </row>
    <row r="18" spans="1:8">
      <c r="A18" s="99"/>
    </row>
    <row r="19" spans="1:8">
      <c r="A19" s="99"/>
    </row>
    <row r="20" spans="1:8">
      <c r="A20" s="99"/>
    </row>
    <row r="21" spans="1:8">
      <c r="A21" s="99"/>
    </row>
    <row r="22" spans="1:8">
      <c r="A22" s="99"/>
    </row>
    <row r="23" spans="1:8">
      <c r="A23" s="99"/>
    </row>
    <row r="24" spans="1:8">
      <c r="A24" s="99"/>
    </row>
    <row r="25" spans="1:8">
      <c r="A25" s="99"/>
    </row>
    <row r="26" spans="1:8">
      <c r="A26" s="99"/>
    </row>
    <row r="27" spans="1:8">
      <c r="A27" s="99"/>
    </row>
    <row r="28" spans="1:8">
      <c r="A28" s="99"/>
    </row>
    <row r="29" spans="1:8">
      <c r="A29" s="99"/>
    </row>
    <row r="30" spans="1:8">
      <c r="A30" s="99"/>
    </row>
    <row r="31" spans="1:8">
      <c r="A31" s="99"/>
    </row>
    <row r="32" spans="1:8">
      <c r="A32" s="99"/>
    </row>
    <row r="33" spans="1:1">
      <c r="A33" s="99"/>
    </row>
    <row r="34" spans="1:1">
      <c r="A34" s="99"/>
    </row>
    <row r="35" spans="1:1">
      <c r="A35" s="99"/>
    </row>
    <row r="36" spans="1:1">
      <c r="A36" s="99"/>
    </row>
    <row r="37" spans="1:1">
      <c r="A37" s="99"/>
    </row>
    <row r="38" spans="1:1">
      <c r="A38" s="99"/>
    </row>
    <row r="39" spans="1:1">
      <c r="A39" s="99"/>
    </row>
    <row r="40" spans="1:1">
      <c r="A40" s="99"/>
    </row>
    <row r="41" spans="1:1">
      <c r="A41" s="99"/>
    </row>
    <row r="42" spans="1:1">
      <c r="A42" s="99"/>
    </row>
    <row r="43" spans="1:1">
      <c r="A43" s="99"/>
    </row>
    <row r="44" spans="1:1">
      <c r="A44" s="99"/>
    </row>
    <row r="45" spans="1:1">
      <c r="A45" s="99"/>
    </row>
    <row r="46" spans="1:1">
      <c r="A46" s="99"/>
    </row>
    <row r="47" spans="1:1">
      <c r="A47" s="99"/>
    </row>
    <row r="48" spans="1:1">
      <c r="A48" s="99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3" spans="1:1">
      <c r="A53" s="99"/>
    </row>
    <row r="54" spans="1:1">
      <c r="A54" s="99"/>
    </row>
    <row r="55" spans="1:1">
      <c r="A55" s="99"/>
    </row>
    <row r="56" spans="1:1">
      <c r="A56" s="99"/>
    </row>
    <row r="57" spans="1:1">
      <c r="A57" s="99"/>
    </row>
    <row r="58" spans="1:1">
      <c r="A58" s="99"/>
    </row>
    <row r="59" spans="1:1">
      <c r="A59" s="99"/>
    </row>
    <row r="60" spans="1:1">
      <c r="A60" s="99"/>
    </row>
    <row r="61" spans="1:1">
      <c r="A61" s="99"/>
    </row>
    <row r="62" spans="1:1">
      <c r="A62" s="99"/>
    </row>
    <row r="63" spans="1:1">
      <c r="A63" s="99"/>
    </row>
    <row r="64" spans="1:1">
      <c r="A64" s="99"/>
    </row>
    <row r="65" spans="1:1">
      <c r="A65" s="99"/>
    </row>
    <row r="66" spans="1:1">
      <c r="A66" s="99"/>
    </row>
    <row r="67" spans="1:1">
      <c r="A67" s="99"/>
    </row>
    <row r="68" spans="1:1">
      <c r="A68" s="99"/>
    </row>
    <row r="69" spans="1:1">
      <c r="A69" s="99"/>
    </row>
    <row r="70" spans="1:1">
      <c r="A70" s="99"/>
    </row>
    <row r="71" spans="1:1">
      <c r="A71" s="99"/>
    </row>
    <row r="72" spans="1:1">
      <c r="A72" s="99"/>
    </row>
    <row r="73" spans="1:1">
      <c r="A73" s="99"/>
    </row>
    <row r="74" spans="1:1">
      <c r="A74" s="99"/>
    </row>
    <row r="75" spans="1:1">
      <c r="A75" s="99"/>
    </row>
    <row r="76" spans="1:1">
      <c r="A76" s="99"/>
    </row>
    <row r="77" spans="1:1">
      <c r="A77" s="99"/>
    </row>
    <row r="78" spans="1:1">
      <c r="A78" s="99"/>
    </row>
    <row r="79" spans="1:1">
      <c r="A79" s="99"/>
    </row>
    <row r="80" spans="1:1">
      <c r="A80" s="99"/>
    </row>
    <row r="81" spans="1:1">
      <c r="A81" s="99"/>
    </row>
    <row r="82" spans="1:1">
      <c r="A82" s="99"/>
    </row>
    <row r="83" spans="1:1">
      <c r="A83" s="99"/>
    </row>
    <row r="84" spans="1:1">
      <c r="A84" s="99"/>
    </row>
    <row r="85" spans="1:1">
      <c r="A85" s="99"/>
    </row>
    <row r="86" spans="1:1">
      <c r="A86" s="99"/>
    </row>
    <row r="87" spans="1:1">
      <c r="A87" s="99"/>
    </row>
    <row r="88" spans="1:1">
      <c r="A88" s="99"/>
    </row>
    <row r="89" spans="1:1">
      <c r="A89" s="99"/>
    </row>
    <row r="90" spans="1:1">
      <c r="A90" s="99"/>
    </row>
    <row r="91" spans="1:1">
      <c r="A91" s="99"/>
    </row>
    <row r="92" spans="1:1">
      <c r="A92" s="99"/>
    </row>
    <row r="93" spans="1:1">
      <c r="A93" s="99"/>
    </row>
    <row r="94" spans="1:1">
      <c r="A94" s="99"/>
    </row>
    <row r="95" spans="1:1">
      <c r="A95" s="99"/>
    </row>
    <row r="96" spans="1:1">
      <c r="A96" s="99"/>
    </row>
    <row r="97" spans="1:1">
      <c r="A97" s="99"/>
    </row>
    <row r="98" spans="1:1">
      <c r="A98" s="99"/>
    </row>
    <row r="99" spans="1:1">
      <c r="A99" s="99"/>
    </row>
    <row r="100" spans="1:1">
      <c r="A100" s="99"/>
    </row>
    <row r="101" spans="1:1">
      <c r="A101" s="99"/>
    </row>
    <row r="102" spans="1:1">
      <c r="A102" s="99"/>
    </row>
    <row r="103" spans="1:1">
      <c r="A103" s="99"/>
    </row>
    <row r="104" spans="1:1">
      <c r="A104" s="99"/>
    </row>
    <row r="105" spans="1:1">
      <c r="A105" s="99"/>
    </row>
    <row r="106" spans="1:1">
      <c r="A106" s="99"/>
    </row>
    <row r="107" spans="1:1">
      <c r="A107" s="99"/>
    </row>
    <row r="108" spans="1:1">
      <c r="A108" s="99"/>
    </row>
    <row r="109" spans="1:1">
      <c r="A109" s="99"/>
    </row>
    <row r="110" spans="1:1">
      <c r="A110" s="99"/>
    </row>
    <row r="111" spans="1:1">
      <c r="A111" s="99"/>
    </row>
    <row r="112" spans="1:1">
      <c r="A112" s="99"/>
    </row>
    <row r="113" spans="1:1">
      <c r="A113" s="99"/>
    </row>
    <row r="114" spans="1:1">
      <c r="A114" s="99"/>
    </row>
    <row r="115" spans="1:1">
      <c r="A115" s="99"/>
    </row>
    <row r="116" spans="1:1">
      <c r="A116" s="99"/>
    </row>
    <row r="117" spans="1:1">
      <c r="A117" s="99"/>
    </row>
    <row r="118" spans="1:1">
      <c r="A118" s="99"/>
    </row>
    <row r="119" spans="1:1">
      <c r="A119" s="99"/>
    </row>
    <row r="120" spans="1:1">
      <c r="A120" s="99"/>
    </row>
    <row r="121" spans="1:1">
      <c r="A121" s="99"/>
    </row>
    <row r="122" spans="1:1">
      <c r="A122" s="99"/>
    </row>
    <row r="123" spans="1:1">
      <c r="A123" s="99"/>
    </row>
    <row r="124" spans="1:1">
      <c r="A124" s="99"/>
    </row>
    <row r="125" spans="1:1">
      <c r="A125" s="99"/>
    </row>
    <row r="126" spans="1:1">
      <c r="A126" s="99"/>
    </row>
    <row r="127" spans="1:1">
      <c r="A127" s="99"/>
    </row>
    <row r="128" spans="1:1">
      <c r="A128" s="99"/>
    </row>
    <row r="129" spans="1:1">
      <c r="A129" s="99"/>
    </row>
    <row r="130" spans="1:1">
      <c r="A130" s="99"/>
    </row>
    <row r="131" spans="1:1">
      <c r="A131" s="99"/>
    </row>
    <row r="132" spans="1:1">
      <c r="A132" s="99"/>
    </row>
    <row r="133" spans="1:1">
      <c r="A133" s="99"/>
    </row>
    <row r="134" spans="1:1">
      <c r="A134" s="99"/>
    </row>
    <row r="135" spans="1:1">
      <c r="A135" s="99"/>
    </row>
    <row r="136" spans="1:1">
      <c r="A136" s="99"/>
    </row>
    <row r="137" spans="1:1">
      <c r="A137" s="99"/>
    </row>
    <row r="138" spans="1:1">
      <c r="A138" s="99"/>
    </row>
    <row r="139" spans="1:1">
      <c r="A139" s="99"/>
    </row>
    <row r="140" spans="1:1">
      <c r="A140" s="99"/>
    </row>
    <row r="141" spans="1:1">
      <c r="A141" s="99"/>
    </row>
    <row r="142" spans="1:1">
      <c r="A142" s="99"/>
    </row>
    <row r="143" spans="1:1">
      <c r="A143" s="99"/>
    </row>
    <row r="144" spans="1:1">
      <c r="A144" s="99"/>
    </row>
    <row r="145" spans="1:1">
      <c r="A145" s="99"/>
    </row>
    <row r="146" spans="1:1">
      <c r="A146" s="99"/>
    </row>
    <row r="147" spans="1:1">
      <c r="A147" s="99"/>
    </row>
    <row r="148" spans="1:1">
      <c r="A148" s="99"/>
    </row>
    <row r="149" spans="1:1">
      <c r="A149" s="99"/>
    </row>
    <row r="150" spans="1:1">
      <c r="A150" s="99"/>
    </row>
    <row r="151" spans="1:1">
      <c r="A151" s="99"/>
    </row>
    <row r="152" spans="1:1">
      <c r="A152" s="99"/>
    </row>
    <row r="153" spans="1:1">
      <c r="A153" s="99"/>
    </row>
    <row r="154" spans="1:1">
      <c r="A154" s="99"/>
    </row>
    <row r="155" spans="1:1">
      <c r="A155" s="99"/>
    </row>
    <row r="156" spans="1:1">
      <c r="A156" s="99"/>
    </row>
    <row r="157" spans="1:1">
      <c r="A157" s="99"/>
    </row>
    <row r="158" spans="1:1">
      <c r="A158" s="99"/>
    </row>
    <row r="159" spans="1:1">
      <c r="A159" s="99"/>
    </row>
    <row r="160" spans="1:1">
      <c r="A160" s="99"/>
    </row>
    <row r="161" spans="1:1">
      <c r="A161" s="99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</sheetData>
  <mergeCells count="10">
    <mergeCell ref="C17:D17"/>
    <mergeCell ref="F17:H17"/>
    <mergeCell ref="A3:A4"/>
    <mergeCell ref="B3:B4"/>
    <mergeCell ref="A1:H1"/>
    <mergeCell ref="A2:H2"/>
    <mergeCell ref="C3:D3"/>
    <mergeCell ref="E3:H3"/>
    <mergeCell ref="C16:D16"/>
    <mergeCell ref="F16:H16"/>
  </mergeCells>
  <pageMargins left="1.18055555555556" right="0.39305555555555599" top="0.78680555555555598" bottom="0.78680555555555598" header="0.27500000000000002" footer="0.31458333333333299"/>
  <pageSetup paperSize="9" scale="54" firstPageNumber="9" orientation="landscape" useFirstPageNumber="1"/>
  <headerFooter alignWithMargins="0">
    <oddHeader>&amp;C&amp;"Times New Roman"&amp;14
 11&amp;R&amp;"Times New Roman"&amp;14Продовження додатка 3
Таблиця 4</oddHeader>
  </headerFooter>
  <ignoredErrors>
    <ignoredError sqref="H6:H12" evalError="1"/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28"/>
  <sheetViews>
    <sheetView zoomScale="75" zoomScaleNormal="75" zoomScaleSheetLayoutView="65" workbookViewId="0">
      <pane xSplit="1" ySplit="5" topLeftCell="B6" activePane="bottomRight" state="frozen"/>
      <selection pane="topRight"/>
      <selection pane="bottomLeft"/>
      <selection pane="bottomRight" sqref="A1:H1"/>
    </sheetView>
  </sheetViews>
  <sheetFormatPr defaultColWidth="9.140625" defaultRowHeight="12.75"/>
  <cols>
    <col min="1" max="1" width="95" style="77" customWidth="1"/>
    <col min="2" max="2" width="19.42578125" style="77" customWidth="1"/>
    <col min="3" max="7" width="26" style="77" customWidth="1"/>
    <col min="8" max="8" width="81.5703125" style="77" customWidth="1"/>
    <col min="9" max="9" width="9.5703125" style="77" customWidth="1"/>
    <col min="10" max="10" width="9.140625" style="77"/>
    <col min="11" max="11" width="27.140625" style="77" customWidth="1"/>
    <col min="12" max="16384" width="9.140625" style="77"/>
  </cols>
  <sheetData>
    <row r="1" spans="1:8" ht="19.5" customHeight="1">
      <c r="A1" s="272" t="s">
        <v>143</v>
      </c>
      <c r="B1" s="272"/>
      <c r="C1" s="272"/>
      <c r="D1" s="272"/>
      <c r="E1" s="272"/>
      <c r="F1" s="272"/>
      <c r="G1" s="272"/>
      <c r="H1" s="272"/>
    </row>
    <row r="2" spans="1:8" ht="16.5" customHeight="1"/>
    <row r="3" spans="1:8" ht="49.5" customHeight="1">
      <c r="A3" s="273" t="s">
        <v>34</v>
      </c>
      <c r="B3" s="273" t="s">
        <v>283</v>
      </c>
      <c r="C3" s="273" t="s">
        <v>338</v>
      </c>
      <c r="D3" s="237" t="s">
        <v>36</v>
      </c>
      <c r="E3" s="237"/>
      <c r="F3" s="237" t="s">
        <v>37</v>
      </c>
      <c r="G3" s="237"/>
      <c r="H3" s="273" t="s">
        <v>339</v>
      </c>
    </row>
    <row r="4" spans="1:8" ht="63" customHeight="1">
      <c r="A4" s="274"/>
      <c r="B4" s="274"/>
      <c r="C4" s="274"/>
      <c r="D4" s="14" t="s">
        <v>38</v>
      </c>
      <c r="E4" s="14" t="s">
        <v>39</v>
      </c>
      <c r="F4" s="14" t="s">
        <v>38</v>
      </c>
      <c r="G4" s="14" t="s">
        <v>39</v>
      </c>
      <c r="H4" s="274"/>
    </row>
    <row r="5" spans="1:8" s="76" customFormat="1" ht="18.75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</row>
    <row r="6" spans="1:8" s="76" customFormat="1" ht="24.95" customHeight="1">
      <c r="A6" s="79" t="s">
        <v>340</v>
      </c>
      <c r="B6" s="79"/>
      <c r="C6" s="78"/>
      <c r="D6" s="78"/>
      <c r="E6" s="78"/>
      <c r="F6" s="78"/>
      <c r="G6" s="78"/>
      <c r="H6" s="78"/>
    </row>
    <row r="7" spans="1:8" ht="56.25">
      <c r="A7" s="56" t="s">
        <v>341</v>
      </c>
      <c r="B7" s="14">
        <v>5000</v>
      </c>
      <c r="C7" s="80" t="s">
        <v>342</v>
      </c>
      <c r="D7" s="81">
        <f>('Осн. фін. пок.'!C30/'Осн. фін. пок.'!C28)*100</f>
        <v>76.540897332976499</v>
      </c>
      <c r="E7" s="81">
        <f>('Осн. фін. пок.'!D30/'Осн. фін. пок.'!D28)*100</f>
        <v>15.510000711794399</v>
      </c>
      <c r="F7" s="81"/>
      <c r="G7" s="81"/>
      <c r="H7" s="82"/>
    </row>
    <row r="8" spans="1:8" ht="56.25">
      <c r="A8" s="56" t="s">
        <v>343</v>
      </c>
      <c r="B8" s="14">
        <v>5010</v>
      </c>
      <c r="C8" s="80" t="s">
        <v>342</v>
      </c>
      <c r="D8" s="81">
        <f>('Осн. фін. пок.'!C45/'Осн. фін. пок.'!C28)*100</f>
        <v>42.511818749442497</v>
      </c>
      <c r="E8" s="81">
        <f>('Осн. фін. пок.'!D45/'Осн. фін. пок.'!D28)*100</f>
        <v>-4.6337817638266001</v>
      </c>
      <c r="F8" s="81"/>
      <c r="G8" s="81"/>
      <c r="H8" s="82"/>
    </row>
    <row r="9" spans="1:8" ht="42.75" customHeight="1">
      <c r="A9" s="83" t="s">
        <v>344</v>
      </c>
      <c r="B9" s="14">
        <v>5020</v>
      </c>
      <c r="C9" s="80" t="s">
        <v>342</v>
      </c>
      <c r="D9" s="81">
        <f>('Осн. фін. пок.'!C60/'Осн. фін. пок.'!C136)*100</f>
        <v>165.77901430842601</v>
      </c>
      <c r="E9" s="81">
        <f>('Осн. фін. пок.'!D60/'Осн. фін. пок.'!D136)*100</f>
        <v>-66.120507399577406</v>
      </c>
      <c r="F9" s="81"/>
      <c r="G9" s="81"/>
      <c r="H9" s="82" t="s">
        <v>345</v>
      </c>
    </row>
    <row r="10" spans="1:8" ht="42.75" customHeight="1">
      <c r="A10" s="83" t="s">
        <v>346</v>
      </c>
      <c r="B10" s="14">
        <v>5030</v>
      </c>
      <c r="C10" s="80" t="s">
        <v>342</v>
      </c>
      <c r="D10" s="81">
        <f>('Осн. фін. пок.'!C60/'Осн. фін. пок.'!C142)*100</f>
        <v>852.96523517382502</v>
      </c>
      <c r="E10" s="81">
        <f>('Осн. фін. пок.'!D60/'Осн. фін. пок.'!D142)*100</f>
        <v>160.59050064184899</v>
      </c>
      <c r="F10" s="81"/>
      <c r="G10" s="81"/>
      <c r="H10" s="82"/>
    </row>
    <row r="11" spans="1:8" ht="56.25">
      <c r="A11" s="83" t="s">
        <v>347</v>
      </c>
      <c r="B11" s="14">
        <v>5040</v>
      </c>
      <c r="C11" s="80" t="s">
        <v>342</v>
      </c>
      <c r="D11" s="81">
        <f>('Осн. фін. пок.'!C60/'Осн. фін. пок.'!C28)*100</f>
        <v>37.204531263937199</v>
      </c>
      <c r="E11" s="81">
        <f>('Осн. фін. пок.'!D60/'Осн. фін. пок.'!D28)*100</f>
        <v>-8.9045483664318006</v>
      </c>
      <c r="F11" s="81"/>
      <c r="G11" s="81"/>
      <c r="H11" s="82" t="s">
        <v>348</v>
      </c>
    </row>
    <row r="12" spans="1:8" ht="24.95" customHeight="1">
      <c r="A12" s="79" t="s">
        <v>349</v>
      </c>
      <c r="B12" s="14"/>
      <c r="C12" s="84"/>
      <c r="D12" s="85"/>
      <c r="E12" s="85"/>
      <c r="F12" s="85"/>
      <c r="G12" s="85"/>
      <c r="H12" s="82"/>
    </row>
    <row r="13" spans="1:8" ht="56.25">
      <c r="A13" s="82" t="s">
        <v>350</v>
      </c>
      <c r="B13" s="14">
        <v>5100</v>
      </c>
      <c r="C13" s="80"/>
      <c r="D13" s="81">
        <f>('Осн. фін. пок.'!C137+'Осн. фін. пок.'!C138)/'Осн. фін. пок.'!C45</f>
        <v>0.42551405791019697</v>
      </c>
      <c r="E13" s="81">
        <f>('Осн. фін. пок.'!D137+'Осн. фін. пок.'!D138)/'Осн. фін. пок.'!D45</f>
        <v>-4.1029185867895599</v>
      </c>
      <c r="F13" s="81"/>
      <c r="G13" s="81"/>
      <c r="H13" s="82"/>
    </row>
    <row r="14" spans="1:8" s="76" customFormat="1" ht="56.25">
      <c r="A14" s="82" t="s">
        <v>351</v>
      </c>
      <c r="B14" s="14">
        <v>5110</v>
      </c>
      <c r="C14" s="80" t="s">
        <v>352</v>
      </c>
      <c r="D14" s="81">
        <f>'Осн. фін. пок.'!C142/('Осн. фін. пок.'!C137+'Осн. фін. пок.'!C138)</f>
        <v>0.24112426035503001</v>
      </c>
      <c r="E14" s="81">
        <f>'Осн. фін. пок.'!D142/('Осн. фін. пок.'!D137+'Осн. фін. пок.'!D138)</f>
        <v>-0.291651067016099</v>
      </c>
      <c r="F14" s="81"/>
      <c r="G14" s="81"/>
      <c r="H14" s="82" t="s">
        <v>353</v>
      </c>
    </row>
    <row r="15" spans="1:8" s="76" customFormat="1" ht="56.25">
      <c r="A15" s="82" t="s">
        <v>354</v>
      </c>
      <c r="B15" s="14">
        <v>5120</v>
      </c>
      <c r="C15" s="80" t="s">
        <v>352</v>
      </c>
      <c r="D15" s="81">
        <f>'Осн. фін. пок.'!C134/'Осн. фін. пок.'!C138</f>
        <v>0.73619329388560195</v>
      </c>
      <c r="E15" s="81">
        <f>'Осн. фін. пок.'!D134/'Осн. фін. пок.'!D138</f>
        <v>0.20703856233620399</v>
      </c>
      <c r="F15" s="81"/>
      <c r="G15" s="81"/>
      <c r="H15" s="82" t="s">
        <v>355</v>
      </c>
    </row>
    <row r="16" spans="1:8" ht="24.95" customHeight="1">
      <c r="A16" s="79" t="s">
        <v>356</v>
      </c>
      <c r="B16" s="14"/>
      <c r="C16" s="80"/>
      <c r="D16" s="85"/>
      <c r="E16" s="85"/>
      <c r="F16" s="85"/>
      <c r="G16" s="85"/>
      <c r="H16" s="82"/>
    </row>
    <row r="17" spans="1:11" ht="42.75" customHeight="1">
      <c r="A17" s="82" t="s">
        <v>357</v>
      </c>
      <c r="B17" s="14">
        <v>5200</v>
      </c>
      <c r="C17" s="80"/>
      <c r="D17" s="81">
        <f>'Осн. фін. пок.'!C111/'Осн. фін. пок.'!C72</f>
        <v>0</v>
      </c>
      <c r="E17" s="81">
        <f>'Осн. фін. пок.'!D111/'Осн. фін. пок.'!D72</f>
        <v>0</v>
      </c>
      <c r="F17" s="81"/>
      <c r="G17" s="81"/>
      <c r="H17" s="82"/>
    </row>
    <row r="18" spans="1:11" ht="75">
      <c r="A18" s="82" t="s">
        <v>358</v>
      </c>
      <c r="B18" s="14">
        <v>5210</v>
      </c>
      <c r="C18" s="80"/>
      <c r="D18" s="81">
        <f>'Осн. фін. пок.'!C111/'Осн. фін. пок.'!C28</f>
        <v>0</v>
      </c>
      <c r="E18" s="81">
        <f>'Осн. фін. пок.'!D111/'Осн. фін. пок.'!D28</f>
        <v>0</v>
      </c>
      <c r="F18" s="81"/>
      <c r="G18" s="81"/>
      <c r="H18" s="82"/>
    </row>
    <row r="19" spans="1:11" ht="37.5">
      <c r="A19" s="82" t="s">
        <v>359</v>
      </c>
      <c r="B19" s="14">
        <v>5220</v>
      </c>
      <c r="C19" s="80" t="s">
        <v>360</v>
      </c>
      <c r="D19" s="81">
        <f>'Осн. фін. пок.'!C133/'Осн. фін. пок.'!C132</f>
        <v>0.89561224489795899</v>
      </c>
      <c r="E19" s="81">
        <f>'Осн. фін. пок.'!D133/'Осн. фін. пок.'!D132</f>
        <v>0.88574126534466502</v>
      </c>
      <c r="F19" s="81"/>
      <c r="G19" s="81"/>
      <c r="H19" s="82" t="s">
        <v>361</v>
      </c>
    </row>
    <row r="20" spans="1:11" ht="24.95" customHeight="1">
      <c r="A20" s="79" t="s">
        <v>362</v>
      </c>
      <c r="B20" s="14"/>
      <c r="C20" s="80"/>
      <c r="D20" s="85"/>
      <c r="E20" s="85"/>
      <c r="F20" s="85"/>
      <c r="G20" s="85"/>
      <c r="H20" s="82"/>
    </row>
    <row r="21" spans="1:11" ht="75">
      <c r="A21" s="83" t="s">
        <v>363</v>
      </c>
      <c r="B21" s="14">
        <v>5300</v>
      </c>
      <c r="C21" s="80"/>
      <c r="D21" s="85"/>
      <c r="E21" s="85"/>
      <c r="F21" s="85"/>
      <c r="G21" s="85"/>
      <c r="H21" s="86"/>
    </row>
    <row r="26" spans="1:11" ht="20.25">
      <c r="K26" s="89"/>
    </row>
    <row r="27" spans="1:11" s="52" customFormat="1" ht="27.75" customHeight="1">
      <c r="A27" s="8" t="s">
        <v>193</v>
      </c>
      <c r="B27" s="17"/>
      <c r="C27" s="254" t="s">
        <v>278</v>
      </c>
      <c r="D27" s="254"/>
      <c r="E27" s="87"/>
      <c r="F27" s="255" t="str">
        <f>'Осн. фін. пок.'!G165</f>
        <v>Машіка П.Ю.</v>
      </c>
      <c r="G27" s="255"/>
      <c r="H27" s="255"/>
    </row>
    <row r="28" spans="1:11" s="7" customFormat="1" ht="18.75">
      <c r="A28" s="88" t="s">
        <v>260</v>
      </c>
      <c r="B28" s="52"/>
      <c r="C28" s="236" t="s">
        <v>197</v>
      </c>
      <c r="D28" s="236"/>
      <c r="E28" s="52"/>
      <c r="F28" s="256" t="s">
        <v>198</v>
      </c>
      <c r="G28" s="256"/>
      <c r="H28" s="256"/>
    </row>
  </sheetData>
  <mergeCells count="11">
    <mergeCell ref="C28:D28"/>
    <mergeCell ref="F28:H28"/>
    <mergeCell ref="A3:A4"/>
    <mergeCell ref="B3:B4"/>
    <mergeCell ref="C3:C4"/>
    <mergeCell ref="H3:H4"/>
    <mergeCell ref="A1:H1"/>
    <mergeCell ref="D3:E3"/>
    <mergeCell ref="F3:G3"/>
    <mergeCell ref="C27:D27"/>
    <mergeCell ref="F27:H27"/>
  </mergeCells>
  <pageMargins left="0.78680555555555598" right="0.39305555555555599" top="0.78680555555555598" bottom="0.78680555555555598" header="0.51180555555555596" footer="0.31458333333333299"/>
  <pageSetup paperSize="9" scale="42" orientation="landscape"/>
  <headerFooter alignWithMargins="0">
    <oddHeader>&amp;C&amp;"Times New Roman"&amp;18
 &amp;14 12&amp;R&amp;"Times New Roman"&amp;14
Продовження додатка 3
Таблиця  5</oddHeader>
  </headerFooter>
  <ignoredErrors>
    <ignoredError sqref="D13:E15 D7:E11 D17:E1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89"/>
  <sheetViews>
    <sheetView tabSelected="1" topLeftCell="A28" zoomScale="60" zoomScaleNormal="60" zoomScaleSheetLayoutView="65" workbookViewId="0">
      <selection activeCell="D45" sqref="D45"/>
    </sheetView>
  </sheetViews>
  <sheetFormatPr defaultColWidth="9.140625" defaultRowHeight="18.75"/>
  <cols>
    <col min="1" max="1" width="44.85546875" style="7" customWidth="1"/>
    <col min="2" max="2" width="13.5703125" style="53" customWidth="1"/>
    <col min="3" max="3" width="18.5703125" style="7" customWidth="1"/>
    <col min="4" max="4" width="16.140625" style="7" customWidth="1"/>
    <col min="5" max="5" width="15.42578125" style="7" customWidth="1"/>
    <col min="6" max="6" width="16.5703125" style="7" customWidth="1"/>
    <col min="7" max="7" width="15.28515625" style="7" customWidth="1"/>
    <col min="8" max="8" width="16.5703125" style="7" customWidth="1"/>
    <col min="9" max="9" width="16.140625" style="7" customWidth="1"/>
    <col min="10" max="10" width="16.42578125" style="7" customWidth="1"/>
    <col min="11" max="11" width="16.5703125" style="7" customWidth="1"/>
    <col min="12" max="12" width="16.85546875" style="7" customWidth="1"/>
    <col min="13" max="15" width="16.7109375" style="7" customWidth="1"/>
    <col min="16" max="16384" width="9.140625" style="7"/>
  </cols>
  <sheetData>
    <row r="1" spans="1:15">
      <c r="A1" s="275" t="s">
        <v>364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>
      <c r="A2" s="275" t="s">
        <v>365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1:15">
      <c r="A3" s="255" t="s">
        <v>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15">
      <c r="A4" s="276" t="s">
        <v>366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</row>
    <row r="5" spans="1:15" ht="24.95" customHeight="1">
      <c r="A5" s="277" t="s">
        <v>367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ht="9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>
      <c r="A7" s="278" t="s">
        <v>368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</row>
    <row r="8" spans="1:15" ht="12.75" customHeight="1">
      <c r="B8" s="7"/>
    </row>
    <row r="9" spans="1:15" s="52" customFormat="1" ht="53.25" customHeight="1">
      <c r="A9" s="237" t="s">
        <v>34</v>
      </c>
      <c r="B9" s="237"/>
      <c r="C9" s="279" t="s">
        <v>369</v>
      </c>
      <c r="D9" s="279"/>
      <c r="E9" s="280"/>
      <c r="F9" s="281" t="s">
        <v>370</v>
      </c>
      <c r="G9" s="279"/>
      <c r="H9" s="280"/>
      <c r="I9" s="237" t="s">
        <v>371</v>
      </c>
      <c r="J9" s="237"/>
      <c r="K9" s="237"/>
      <c r="L9" s="237" t="s">
        <v>372</v>
      </c>
      <c r="M9" s="237"/>
      <c r="N9" s="281" t="s">
        <v>373</v>
      </c>
      <c r="O9" s="280"/>
    </row>
    <row r="10" spans="1:15" s="52" customFormat="1" ht="17.25" customHeight="1">
      <c r="A10" s="237">
        <v>1</v>
      </c>
      <c r="B10" s="237"/>
      <c r="C10" s="279">
        <v>2</v>
      </c>
      <c r="D10" s="279"/>
      <c r="E10" s="280"/>
      <c r="F10" s="281">
        <v>3</v>
      </c>
      <c r="G10" s="279"/>
      <c r="H10" s="280"/>
      <c r="I10" s="237">
        <v>4</v>
      </c>
      <c r="J10" s="237"/>
      <c r="K10" s="237"/>
      <c r="L10" s="281">
        <v>5</v>
      </c>
      <c r="M10" s="280"/>
      <c r="N10" s="237">
        <v>6</v>
      </c>
      <c r="O10" s="237"/>
    </row>
    <row r="11" spans="1:15" s="52" customFormat="1" ht="95.25" customHeight="1">
      <c r="A11" s="259" t="s">
        <v>374</v>
      </c>
      <c r="B11" s="259"/>
      <c r="C11" s="282">
        <f>SUM(C12:C14)</f>
        <v>20</v>
      </c>
      <c r="D11" s="283"/>
      <c r="E11" s="284"/>
      <c r="F11" s="282">
        <f>SUM(F12:F14)</f>
        <v>20</v>
      </c>
      <c r="G11" s="283"/>
      <c r="H11" s="284"/>
      <c r="I11" s="282">
        <f>SUM(I12:I14)</f>
        <v>19</v>
      </c>
      <c r="J11" s="283"/>
      <c r="K11" s="284"/>
      <c r="L11" s="285">
        <f>I11-F11</f>
        <v>-1</v>
      </c>
      <c r="M11" s="285"/>
      <c r="N11" s="286">
        <f>(I11/F11)*100</f>
        <v>95</v>
      </c>
      <c r="O11" s="287"/>
    </row>
    <row r="12" spans="1:15" s="52" customFormat="1">
      <c r="A12" s="288" t="s">
        <v>181</v>
      </c>
      <c r="B12" s="288"/>
      <c r="C12" s="289">
        <v>1</v>
      </c>
      <c r="D12" s="290"/>
      <c r="E12" s="291"/>
      <c r="F12" s="289">
        <v>1</v>
      </c>
      <c r="G12" s="290"/>
      <c r="H12" s="291"/>
      <c r="I12" s="289">
        <v>1</v>
      </c>
      <c r="J12" s="290"/>
      <c r="K12" s="291"/>
      <c r="L12" s="292">
        <f t="shared" ref="L12:L26" si="0">I12-F12</f>
        <v>0</v>
      </c>
      <c r="M12" s="292"/>
      <c r="N12" s="293">
        <f t="shared" ref="N12:N26" si="1">(I12/F12)*100</f>
        <v>100</v>
      </c>
      <c r="O12" s="294"/>
    </row>
    <row r="13" spans="1:15" s="52" customFormat="1">
      <c r="A13" s="288" t="s">
        <v>183</v>
      </c>
      <c r="B13" s="288"/>
      <c r="C13" s="289">
        <v>3</v>
      </c>
      <c r="D13" s="290"/>
      <c r="E13" s="291"/>
      <c r="F13" s="289">
        <v>4</v>
      </c>
      <c r="G13" s="290"/>
      <c r="H13" s="291"/>
      <c r="I13" s="289">
        <v>4</v>
      </c>
      <c r="J13" s="290"/>
      <c r="K13" s="291"/>
      <c r="L13" s="292">
        <f t="shared" si="0"/>
        <v>0</v>
      </c>
      <c r="M13" s="292"/>
      <c r="N13" s="293">
        <f t="shared" si="1"/>
        <v>100</v>
      </c>
      <c r="O13" s="294"/>
    </row>
    <row r="14" spans="1:15" s="52" customFormat="1">
      <c r="A14" s="288" t="s">
        <v>185</v>
      </c>
      <c r="B14" s="288"/>
      <c r="C14" s="289">
        <v>16</v>
      </c>
      <c r="D14" s="290"/>
      <c r="E14" s="291"/>
      <c r="F14" s="289">
        <v>15</v>
      </c>
      <c r="G14" s="290"/>
      <c r="H14" s="291"/>
      <c r="I14" s="289">
        <v>14</v>
      </c>
      <c r="J14" s="290"/>
      <c r="K14" s="291"/>
      <c r="L14" s="292">
        <f t="shared" si="0"/>
        <v>-1</v>
      </c>
      <c r="M14" s="292"/>
      <c r="N14" s="293">
        <f t="shared" si="1"/>
        <v>93.3333333333333</v>
      </c>
      <c r="O14" s="294"/>
    </row>
    <row r="15" spans="1:15" s="52" customFormat="1" ht="37.5" customHeight="1">
      <c r="A15" s="259" t="s">
        <v>375</v>
      </c>
      <c r="B15" s="259"/>
      <c r="C15" s="282">
        <f>SUM(C16:C18)</f>
        <v>2684</v>
      </c>
      <c r="D15" s="283"/>
      <c r="E15" s="284"/>
      <c r="F15" s="282">
        <f>SUM(F16:F18)</f>
        <v>1005</v>
      </c>
      <c r="G15" s="283"/>
      <c r="H15" s="284"/>
      <c r="I15" s="282">
        <f>SUM(I16:I18)</f>
        <v>1044.7</v>
      </c>
      <c r="J15" s="283"/>
      <c r="K15" s="284"/>
      <c r="L15" s="285">
        <f t="shared" si="0"/>
        <v>39.700000000000003</v>
      </c>
      <c r="M15" s="285"/>
      <c r="N15" s="286">
        <f t="shared" si="1"/>
        <v>103.950248756219</v>
      </c>
      <c r="O15" s="287"/>
    </row>
    <row r="16" spans="1:15" s="52" customFormat="1">
      <c r="A16" s="288" t="s">
        <v>181</v>
      </c>
      <c r="B16" s="288"/>
      <c r="C16" s="289">
        <v>363</v>
      </c>
      <c r="D16" s="290"/>
      <c r="E16" s="291"/>
      <c r="F16" s="289">
        <f>468/4</f>
        <v>117</v>
      </c>
      <c r="G16" s="290"/>
      <c r="H16" s="291"/>
      <c r="I16" s="289">
        <v>118.3</v>
      </c>
      <c r="J16" s="290"/>
      <c r="K16" s="291"/>
      <c r="L16" s="292">
        <f t="shared" si="0"/>
        <v>1.3</v>
      </c>
      <c r="M16" s="292"/>
      <c r="N16" s="293">
        <f t="shared" si="1"/>
        <v>101.111111111111</v>
      </c>
      <c r="O16" s="294"/>
    </row>
    <row r="17" spans="1:15" s="52" customFormat="1">
      <c r="A17" s="288" t="s">
        <v>183</v>
      </c>
      <c r="B17" s="288"/>
      <c r="C17" s="289">
        <v>539</v>
      </c>
      <c r="D17" s="290"/>
      <c r="E17" s="291"/>
      <c r="F17" s="289">
        <f>1032/4</f>
        <v>258</v>
      </c>
      <c r="G17" s="290"/>
      <c r="H17" s="291"/>
      <c r="I17" s="289">
        <v>265.60000000000002</v>
      </c>
      <c r="J17" s="290"/>
      <c r="K17" s="291"/>
      <c r="L17" s="292">
        <f t="shared" si="0"/>
        <v>7.6000000000000201</v>
      </c>
      <c r="M17" s="292"/>
      <c r="N17" s="293">
        <f t="shared" si="1"/>
        <v>102.94573643410899</v>
      </c>
      <c r="O17" s="294"/>
    </row>
    <row r="18" spans="1:15" s="52" customFormat="1">
      <c r="A18" s="288" t="s">
        <v>185</v>
      </c>
      <c r="B18" s="288"/>
      <c r="C18" s="289">
        <v>1782</v>
      </c>
      <c r="D18" s="290"/>
      <c r="E18" s="291"/>
      <c r="F18" s="289">
        <f>2520/4</f>
        <v>630</v>
      </c>
      <c r="G18" s="290"/>
      <c r="H18" s="291"/>
      <c r="I18" s="289">
        <v>660.8</v>
      </c>
      <c r="J18" s="290"/>
      <c r="K18" s="291"/>
      <c r="L18" s="292">
        <f t="shared" si="0"/>
        <v>30.8</v>
      </c>
      <c r="M18" s="292"/>
      <c r="N18" s="293">
        <f t="shared" si="1"/>
        <v>104.888888888889</v>
      </c>
      <c r="O18" s="294"/>
    </row>
    <row r="19" spans="1:15" s="52" customFormat="1" ht="36" customHeight="1">
      <c r="A19" s="259" t="s">
        <v>376</v>
      </c>
      <c r="B19" s="259"/>
      <c r="C19" s="282">
        <f>'Осн. фін. пок.'!C70</f>
        <v>4058.1</v>
      </c>
      <c r="D19" s="283"/>
      <c r="E19" s="284"/>
      <c r="F19" s="282">
        <f>'Осн. фін. пок.'!E70</f>
        <v>1625</v>
      </c>
      <c r="G19" s="283"/>
      <c r="H19" s="284"/>
      <c r="I19" s="282">
        <f>SUM(I20:I22)</f>
        <v>1738.6</v>
      </c>
      <c r="J19" s="283"/>
      <c r="K19" s="284"/>
      <c r="L19" s="285">
        <f t="shared" si="0"/>
        <v>113.6</v>
      </c>
      <c r="M19" s="285"/>
      <c r="N19" s="286">
        <f t="shared" si="1"/>
        <v>106.990769230769</v>
      </c>
      <c r="O19" s="287"/>
    </row>
    <row r="20" spans="1:15" s="52" customFormat="1">
      <c r="A20" s="288" t="s">
        <v>181</v>
      </c>
      <c r="B20" s="288"/>
      <c r="C20" s="289">
        <v>726</v>
      </c>
      <c r="D20" s="290"/>
      <c r="E20" s="291"/>
      <c r="F20" s="289">
        <v>107.5</v>
      </c>
      <c r="G20" s="290"/>
      <c r="H20" s="291"/>
      <c r="I20" s="289">
        <v>251</v>
      </c>
      <c r="J20" s="290"/>
      <c r="K20" s="291"/>
      <c r="L20" s="292">
        <f t="shared" si="0"/>
        <v>143.5</v>
      </c>
      <c r="M20" s="292"/>
      <c r="N20" s="293">
        <f t="shared" si="1"/>
        <v>233.488372093023</v>
      </c>
      <c r="O20" s="294"/>
    </row>
    <row r="21" spans="1:15" s="52" customFormat="1">
      <c r="A21" s="288" t="s">
        <v>183</v>
      </c>
      <c r="B21" s="288"/>
      <c r="C21" s="289">
        <v>1078</v>
      </c>
      <c r="D21" s="290"/>
      <c r="E21" s="291"/>
      <c r="F21" s="289">
        <v>387.5</v>
      </c>
      <c r="G21" s="290"/>
      <c r="H21" s="291"/>
      <c r="I21" s="289">
        <v>449.5</v>
      </c>
      <c r="J21" s="290"/>
      <c r="K21" s="291"/>
      <c r="L21" s="292">
        <f t="shared" si="0"/>
        <v>62</v>
      </c>
      <c r="M21" s="292"/>
      <c r="N21" s="293">
        <f t="shared" si="1"/>
        <v>116</v>
      </c>
      <c r="O21" s="294"/>
    </row>
    <row r="22" spans="1:15" s="52" customFormat="1">
      <c r="A22" s="288" t="s">
        <v>185</v>
      </c>
      <c r="B22" s="288"/>
      <c r="C22" s="289">
        <v>2254</v>
      </c>
      <c r="D22" s="290"/>
      <c r="E22" s="291"/>
      <c r="F22" s="289">
        <v>1130</v>
      </c>
      <c r="G22" s="290"/>
      <c r="H22" s="291"/>
      <c r="I22" s="289">
        <v>1038.0999999999999</v>
      </c>
      <c r="J22" s="290"/>
      <c r="K22" s="291"/>
      <c r="L22" s="292">
        <f t="shared" si="0"/>
        <v>-91.900000000000105</v>
      </c>
      <c r="M22" s="292"/>
      <c r="N22" s="293">
        <f t="shared" si="1"/>
        <v>91.867256637168097</v>
      </c>
      <c r="O22" s="294"/>
    </row>
    <row r="23" spans="1:15" s="52" customFormat="1" ht="56.25" customHeight="1">
      <c r="A23" s="259" t="s">
        <v>377</v>
      </c>
      <c r="B23" s="259"/>
      <c r="C23" s="295">
        <f t="shared" ref="C23:C26" si="2">(C19/C11)/12*1000</f>
        <v>16908.75</v>
      </c>
      <c r="D23" s="296"/>
      <c r="E23" s="297"/>
      <c r="F23" s="295">
        <f>(F19/F11)/3*1000</f>
        <v>27083.333333333299</v>
      </c>
      <c r="G23" s="296"/>
      <c r="H23" s="297"/>
      <c r="I23" s="295">
        <f>(I19/I11)/3*1000</f>
        <v>30501.754385964901</v>
      </c>
      <c r="J23" s="296"/>
      <c r="K23" s="297"/>
      <c r="L23" s="285">
        <f t="shared" si="0"/>
        <v>3418.4210526315801</v>
      </c>
      <c r="M23" s="285"/>
      <c r="N23" s="286">
        <f t="shared" si="1"/>
        <v>112.621862348178</v>
      </c>
      <c r="O23" s="287"/>
    </row>
    <row r="24" spans="1:15" s="52" customFormat="1">
      <c r="A24" s="288" t="s">
        <v>181</v>
      </c>
      <c r="B24" s="288"/>
      <c r="C24" s="298">
        <f t="shared" si="2"/>
        <v>60500</v>
      </c>
      <c r="D24" s="299"/>
      <c r="E24" s="300"/>
      <c r="F24" s="298">
        <f>(F20/F12)/3*1000</f>
        <v>35833.333333333299</v>
      </c>
      <c r="G24" s="299"/>
      <c r="H24" s="300"/>
      <c r="I24" s="298">
        <f>(I20/I12)/3*1000</f>
        <v>83666.666666666701</v>
      </c>
      <c r="J24" s="299"/>
      <c r="K24" s="300"/>
      <c r="L24" s="292">
        <f t="shared" si="0"/>
        <v>47833.333333333299</v>
      </c>
      <c r="M24" s="292"/>
      <c r="N24" s="293">
        <f t="shared" si="1"/>
        <v>233.488372093023</v>
      </c>
      <c r="O24" s="294"/>
    </row>
    <row r="25" spans="1:15" s="52" customFormat="1">
      <c r="A25" s="288" t="s">
        <v>183</v>
      </c>
      <c r="B25" s="288"/>
      <c r="C25" s="298">
        <f t="shared" si="2"/>
        <v>29944.444444444402</v>
      </c>
      <c r="D25" s="299"/>
      <c r="E25" s="300"/>
      <c r="F25" s="298">
        <f>(F21/F13)/3*1000</f>
        <v>32291.666666666701</v>
      </c>
      <c r="G25" s="299"/>
      <c r="H25" s="300"/>
      <c r="I25" s="298">
        <f>(I21/I13)/3*1000</f>
        <v>37458.333333333299</v>
      </c>
      <c r="J25" s="299"/>
      <c r="K25" s="300"/>
      <c r="L25" s="292">
        <f t="shared" si="0"/>
        <v>5166.6666666666697</v>
      </c>
      <c r="M25" s="292"/>
      <c r="N25" s="293">
        <f t="shared" si="1"/>
        <v>116</v>
      </c>
      <c r="O25" s="294"/>
    </row>
    <row r="26" spans="1:15" s="52" customFormat="1">
      <c r="A26" s="288" t="s">
        <v>185</v>
      </c>
      <c r="B26" s="288"/>
      <c r="C26" s="298">
        <f t="shared" si="2"/>
        <v>11739.583333333299</v>
      </c>
      <c r="D26" s="299"/>
      <c r="E26" s="300"/>
      <c r="F26" s="298">
        <f>(F22/F14)/3*1000</f>
        <v>25111.111111111099</v>
      </c>
      <c r="G26" s="299"/>
      <c r="H26" s="300"/>
      <c r="I26" s="298">
        <f>(I22/I14)/3*1000</f>
        <v>24716.666666666701</v>
      </c>
      <c r="J26" s="299"/>
      <c r="K26" s="300"/>
      <c r="L26" s="292">
        <f t="shared" si="0"/>
        <v>-394.44444444444503</v>
      </c>
      <c r="M26" s="292"/>
      <c r="N26" s="293">
        <f t="shared" si="1"/>
        <v>98.429203539823007</v>
      </c>
      <c r="O26" s="294"/>
    </row>
    <row r="27" spans="1:15" s="52" customFormat="1" ht="13.5" customHeight="1">
      <c r="A27" s="57"/>
      <c r="B27" s="57"/>
      <c r="C27" s="57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69"/>
      <c r="O27" s="69"/>
    </row>
    <row r="28" spans="1:15">
      <c r="A28" s="301" t="s">
        <v>378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</row>
    <row r="29" spans="1:15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5" ht="30.75" customHeight="1">
      <c r="A30" s="277" t="s">
        <v>379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</row>
    <row r="31" spans="1:15" ht="12.75" customHeight="1"/>
    <row r="32" spans="1:15" ht="24.95" customHeight="1">
      <c r="A32" s="44" t="s">
        <v>380</v>
      </c>
      <c r="B32" s="302" t="s">
        <v>381</v>
      </c>
      <c r="C32" s="303"/>
      <c r="D32" s="303"/>
      <c r="E32" s="303"/>
      <c r="F32" s="257" t="s">
        <v>382</v>
      </c>
      <c r="G32" s="257"/>
      <c r="H32" s="257"/>
      <c r="I32" s="257"/>
      <c r="J32" s="257"/>
      <c r="K32" s="257"/>
      <c r="L32" s="257"/>
      <c r="M32" s="257"/>
      <c r="N32" s="257"/>
      <c r="O32" s="257"/>
    </row>
    <row r="33" spans="1:15" ht="17.25" customHeight="1">
      <c r="A33" s="44">
        <v>1</v>
      </c>
      <c r="B33" s="302">
        <v>2</v>
      </c>
      <c r="C33" s="303"/>
      <c r="D33" s="303"/>
      <c r="E33" s="303"/>
      <c r="F33" s="257">
        <v>3</v>
      </c>
      <c r="G33" s="257"/>
      <c r="H33" s="257"/>
      <c r="I33" s="257"/>
      <c r="J33" s="257"/>
      <c r="K33" s="257"/>
      <c r="L33" s="257"/>
      <c r="M33" s="257"/>
      <c r="N33" s="257"/>
      <c r="O33" s="257"/>
    </row>
    <row r="34" spans="1:15" ht="20.100000000000001" customHeight="1">
      <c r="A34" s="58"/>
      <c r="B34" s="304"/>
      <c r="C34" s="305"/>
      <c r="D34" s="305"/>
      <c r="E34" s="305"/>
      <c r="F34" s="306"/>
      <c r="G34" s="306"/>
      <c r="H34" s="306"/>
      <c r="I34" s="306"/>
      <c r="J34" s="306"/>
      <c r="K34" s="306"/>
      <c r="L34" s="306"/>
      <c r="M34" s="306"/>
      <c r="N34" s="306"/>
      <c r="O34" s="306"/>
    </row>
    <row r="35" spans="1:15" ht="20.100000000000001" customHeight="1">
      <c r="A35" s="58"/>
      <c r="B35" s="304"/>
      <c r="C35" s="305"/>
      <c r="D35" s="305"/>
      <c r="E35" s="305"/>
      <c r="F35" s="306"/>
      <c r="G35" s="306"/>
      <c r="H35" s="306"/>
      <c r="I35" s="306"/>
      <c r="J35" s="306"/>
      <c r="K35" s="306"/>
      <c r="L35" s="306"/>
      <c r="M35" s="306"/>
      <c r="N35" s="306"/>
      <c r="O35" s="306"/>
    </row>
    <row r="36" spans="1:15" ht="20.100000000000001" customHeight="1">
      <c r="A36" s="58"/>
      <c r="B36" s="304"/>
      <c r="C36" s="305"/>
      <c r="D36" s="305"/>
      <c r="E36" s="305"/>
      <c r="F36" s="306"/>
      <c r="G36" s="306"/>
      <c r="H36" s="306"/>
      <c r="I36" s="306"/>
      <c r="J36" s="306"/>
      <c r="K36" s="306"/>
      <c r="L36" s="306"/>
      <c r="M36" s="306"/>
      <c r="N36" s="306"/>
      <c r="O36" s="306"/>
    </row>
    <row r="37" spans="1:15" ht="20.100000000000001" customHeight="1">
      <c r="A37" s="58"/>
      <c r="B37" s="304"/>
      <c r="C37" s="305"/>
      <c r="D37" s="305"/>
      <c r="E37" s="305"/>
      <c r="F37" s="306"/>
      <c r="G37" s="306"/>
      <c r="H37" s="306"/>
      <c r="I37" s="306"/>
      <c r="J37" s="306"/>
      <c r="K37" s="306"/>
      <c r="L37" s="306"/>
      <c r="M37" s="306"/>
      <c r="N37" s="306"/>
      <c r="O37" s="306"/>
    </row>
    <row r="38" spans="1:15" ht="20.100000000000001" customHeight="1">
      <c r="A38" s="58"/>
      <c r="B38" s="304"/>
      <c r="C38" s="305"/>
      <c r="D38" s="305"/>
      <c r="E38" s="305"/>
      <c r="F38" s="306"/>
      <c r="G38" s="306"/>
      <c r="H38" s="306"/>
      <c r="I38" s="306"/>
      <c r="J38" s="306"/>
      <c r="K38" s="306"/>
      <c r="L38" s="306"/>
      <c r="M38" s="306"/>
      <c r="N38" s="306"/>
      <c r="O38" s="306"/>
    </row>
    <row r="39" spans="1:15" ht="20.100000000000001" customHeight="1">
      <c r="A39" s="58"/>
      <c r="B39" s="304"/>
      <c r="C39" s="305"/>
      <c r="D39" s="305"/>
      <c r="E39" s="305"/>
      <c r="F39" s="306"/>
      <c r="G39" s="306"/>
      <c r="H39" s="306"/>
      <c r="I39" s="306"/>
      <c r="J39" s="306"/>
      <c r="K39" s="306"/>
      <c r="L39" s="306"/>
      <c r="M39" s="306"/>
      <c r="N39" s="306"/>
      <c r="O39" s="306"/>
    </row>
    <row r="40" spans="1:15">
      <c r="A40" s="277" t="s">
        <v>383</v>
      </c>
      <c r="B40" s="277"/>
      <c r="C40" s="277"/>
      <c r="D40" s="277"/>
      <c r="E40" s="277"/>
      <c r="F40" s="277"/>
      <c r="G40" s="277"/>
      <c r="H40" s="277"/>
      <c r="I40" s="277"/>
      <c r="J40" s="277"/>
    </row>
    <row r="41" spans="1:15">
      <c r="A41" s="60"/>
    </row>
    <row r="42" spans="1:15" ht="52.5" customHeight="1">
      <c r="A42" s="331" t="s">
        <v>384</v>
      </c>
      <c r="B42" s="332"/>
      <c r="C42" s="333"/>
      <c r="D42" s="237" t="s">
        <v>385</v>
      </c>
      <c r="E42" s="237"/>
      <c r="F42" s="237"/>
      <c r="G42" s="237" t="s">
        <v>386</v>
      </c>
      <c r="H42" s="237"/>
      <c r="I42" s="237"/>
      <c r="J42" s="237" t="s">
        <v>387</v>
      </c>
      <c r="K42" s="237"/>
      <c r="L42" s="237"/>
      <c r="M42" s="281" t="s">
        <v>388</v>
      </c>
      <c r="N42" s="279"/>
      <c r="O42" s="280"/>
    </row>
    <row r="43" spans="1:15" ht="155.25" customHeight="1">
      <c r="A43" s="334"/>
      <c r="B43" s="335"/>
      <c r="C43" s="336"/>
      <c r="D43" s="14" t="s">
        <v>389</v>
      </c>
      <c r="E43" s="14" t="s">
        <v>390</v>
      </c>
      <c r="F43" s="14" t="s">
        <v>391</v>
      </c>
      <c r="G43" s="14" t="s">
        <v>389</v>
      </c>
      <c r="H43" s="14" t="s">
        <v>390</v>
      </c>
      <c r="I43" s="14" t="s">
        <v>391</v>
      </c>
      <c r="J43" s="14" t="s">
        <v>389</v>
      </c>
      <c r="K43" s="14" t="s">
        <v>390</v>
      </c>
      <c r="L43" s="14" t="s">
        <v>391</v>
      </c>
      <c r="M43" s="70" t="s">
        <v>392</v>
      </c>
      <c r="N43" s="70" t="s">
        <v>393</v>
      </c>
      <c r="O43" s="70" t="s">
        <v>394</v>
      </c>
    </row>
    <row r="44" spans="1:15">
      <c r="A44" s="281">
        <v>1</v>
      </c>
      <c r="B44" s="279"/>
      <c r="C44" s="280"/>
      <c r="D44" s="14">
        <v>2</v>
      </c>
      <c r="E44" s="14">
        <v>3</v>
      </c>
      <c r="F44" s="14">
        <v>4</v>
      </c>
      <c r="G44" s="14">
        <v>5</v>
      </c>
      <c r="H44" s="23">
        <v>6</v>
      </c>
      <c r="I44" s="23">
        <v>7</v>
      </c>
      <c r="J44" s="23">
        <v>8</v>
      </c>
      <c r="K44" s="23">
        <v>9</v>
      </c>
      <c r="L44" s="23">
        <v>10</v>
      </c>
      <c r="M44" s="23">
        <v>11</v>
      </c>
      <c r="N44" s="23">
        <v>12</v>
      </c>
      <c r="O44" s="23">
        <v>13</v>
      </c>
    </row>
    <row r="45" spans="1:15">
      <c r="A45" s="281" t="s">
        <v>395</v>
      </c>
      <c r="B45" s="279"/>
      <c r="C45" s="280"/>
      <c r="D45" s="27">
        <v>550</v>
      </c>
      <c r="E45" s="27"/>
      <c r="F45" s="61"/>
      <c r="G45" s="27">
        <v>506.1</v>
      </c>
      <c r="H45" s="27"/>
      <c r="I45" s="61"/>
      <c r="J45" s="71">
        <f>G45-D45</f>
        <v>-43.9</v>
      </c>
      <c r="K45" s="71">
        <f t="shared" ref="J45:L48" si="3">H45-E45</f>
        <v>0</v>
      </c>
      <c r="L45" s="72">
        <f t="shared" si="3"/>
        <v>0</v>
      </c>
      <c r="M45" s="73">
        <f t="shared" ref="M45:O48" si="4">(G45/D45)*100</f>
        <v>92.018181818181802</v>
      </c>
      <c r="N45" s="27" t="e">
        <f t="shared" si="4"/>
        <v>#DIV/0!</v>
      </c>
      <c r="O45" s="61" t="e">
        <f t="shared" si="4"/>
        <v>#DIV/0!</v>
      </c>
    </row>
    <row r="46" spans="1:15">
      <c r="A46" s="281"/>
      <c r="B46" s="279"/>
      <c r="C46" s="280"/>
      <c r="D46" s="27"/>
      <c r="E46" s="27"/>
      <c r="F46" s="61"/>
      <c r="G46" s="27"/>
      <c r="H46" s="27"/>
      <c r="I46" s="61"/>
      <c r="J46" s="71">
        <f t="shared" si="3"/>
        <v>0</v>
      </c>
      <c r="K46" s="71">
        <f t="shared" si="3"/>
        <v>0</v>
      </c>
      <c r="L46" s="72">
        <f t="shared" si="3"/>
        <v>0</v>
      </c>
      <c r="M46" s="73" t="e">
        <f t="shared" si="4"/>
        <v>#DIV/0!</v>
      </c>
      <c r="N46" s="27" t="e">
        <f t="shared" si="4"/>
        <v>#DIV/0!</v>
      </c>
      <c r="O46" s="61" t="e">
        <f t="shared" si="4"/>
        <v>#DIV/0!</v>
      </c>
    </row>
    <row r="47" spans="1:15" ht="20.100000000000001" customHeight="1">
      <c r="A47" s="307"/>
      <c r="B47" s="232"/>
      <c r="C47" s="233"/>
      <c r="D47" s="27"/>
      <c r="E47" s="27"/>
      <c r="F47" s="61"/>
      <c r="G47" s="27"/>
      <c r="H47" s="27"/>
      <c r="I47" s="61"/>
      <c r="J47" s="71">
        <f t="shared" si="3"/>
        <v>0</v>
      </c>
      <c r="K47" s="71">
        <f t="shared" si="3"/>
        <v>0</v>
      </c>
      <c r="L47" s="72">
        <f t="shared" si="3"/>
        <v>0</v>
      </c>
      <c r="M47" s="73" t="e">
        <f t="shared" si="4"/>
        <v>#DIV/0!</v>
      </c>
      <c r="N47" s="27" t="e">
        <f t="shared" si="4"/>
        <v>#DIV/0!</v>
      </c>
      <c r="O47" s="61" t="e">
        <f t="shared" si="4"/>
        <v>#DIV/0!</v>
      </c>
    </row>
    <row r="48" spans="1:15" ht="20.100000000000001" customHeight="1">
      <c r="A48" s="307"/>
      <c r="B48" s="232"/>
      <c r="C48" s="233"/>
      <c r="D48" s="27"/>
      <c r="E48" s="27"/>
      <c r="F48" s="61"/>
      <c r="G48" s="27"/>
      <c r="H48" s="27"/>
      <c r="I48" s="61"/>
      <c r="J48" s="71">
        <f t="shared" si="3"/>
        <v>0</v>
      </c>
      <c r="K48" s="71">
        <f t="shared" si="3"/>
        <v>0</v>
      </c>
      <c r="L48" s="72">
        <f t="shared" si="3"/>
        <v>0</v>
      </c>
      <c r="M48" s="73" t="e">
        <f t="shared" si="4"/>
        <v>#DIV/0!</v>
      </c>
      <c r="N48" s="27" t="e">
        <f t="shared" si="4"/>
        <v>#DIV/0!</v>
      </c>
      <c r="O48" s="61" t="e">
        <f t="shared" si="4"/>
        <v>#DIV/0!</v>
      </c>
    </row>
    <row r="49" spans="1:15" ht="24.95" customHeight="1">
      <c r="A49" s="308" t="s">
        <v>88</v>
      </c>
      <c r="B49" s="309"/>
      <c r="C49" s="310"/>
      <c r="D49" s="28">
        <f>SUM(D45:D48)</f>
        <v>550</v>
      </c>
      <c r="E49" s="39"/>
      <c r="F49" s="62"/>
      <c r="G49" s="28">
        <f>SUM(G45:G48)</f>
        <v>506.1</v>
      </c>
      <c r="H49" s="39"/>
      <c r="I49" s="62"/>
      <c r="J49" s="28">
        <f>SUM(J45:J48)</f>
        <v>-43.9</v>
      </c>
      <c r="K49" s="39"/>
      <c r="L49" s="62"/>
      <c r="M49" s="74"/>
      <c r="N49" s="39"/>
      <c r="O49" s="62"/>
    </row>
    <row r="50" spans="1:15">
      <c r="A50" s="63"/>
      <c r="B50" s="64"/>
      <c r="C50" s="64"/>
      <c r="D50" s="64"/>
      <c r="E50" s="64"/>
      <c r="F50" s="65"/>
      <c r="G50" s="65"/>
      <c r="H50" s="65"/>
      <c r="I50" s="54"/>
      <c r="J50" s="54"/>
      <c r="K50" s="54"/>
      <c r="L50" s="54"/>
      <c r="M50" s="54"/>
      <c r="N50" s="54"/>
      <c r="O50" s="54"/>
    </row>
    <row r="51" spans="1:15">
      <c r="A51" s="277" t="s">
        <v>396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</row>
    <row r="52" spans="1:15">
      <c r="A52" s="60"/>
    </row>
    <row r="53" spans="1:15" ht="56.25" customHeight="1">
      <c r="A53" s="14" t="s">
        <v>397</v>
      </c>
      <c r="B53" s="237" t="s">
        <v>398</v>
      </c>
      <c r="C53" s="237"/>
      <c r="D53" s="237" t="s">
        <v>399</v>
      </c>
      <c r="E53" s="237"/>
      <c r="F53" s="237" t="s">
        <v>400</v>
      </c>
      <c r="G53" s="237"/>
      <c r="H53" s="237" t="s">
        <v>401</v>
      </c>
      <c r="I53" s="237"/>
      <c r="J53" s="237"/>
      <c r="K53" s="281" t="s">
        <v>402</v>
      </c>
      <c r="L53" s="280"/>
      <c r="M53" s="281" t="s">
        <v>403</v>
      </c>
      <c r="N53" s="279"/>
      <c r="O53" s="280"/>
    </row>
    <row r="54" spans="1:15">
      <c r="A54" s="23">
        <v>1</v>
      </c>
      <c r="B54" s="257">
        <v>2</v>
      </c>
      <c r="C54" s="257"/>
      <c r="D54" s="257">
        <v>3</v>
      </c>
      <c r="E54" s="257"/>
      <c r="F54" s="257">
        <v>4</v>
      </c>
      <c r="G54" s="257"/>
      <c r="H54" s="257">
        <v>5</v>
      </c>
      <c r="I54" s="257"/>
      <c r="J54" s="257"/>
      <c r="K54" s="257">
        <v>6</v>
      </c>
      <c r="L54" s="257"/>
      <c r="M54" s="302">
        <v>7</v>
      </c>
      <c r="N54" s="303"/>
      <c r="O54" s="311"/>
    </row>
    <row r="55" spans="1:15">
      <c r="A55" s="59"/>
      <c r="B55" s="306"/>
      <c r="C55" s="306"/>
      <c r="D55" s="312"/>
      <c r="E55" s="312"/>
      <c r="F55" s="313" t="s">
        <v>404</v>
      </c>
      <c r="G55" s="313"/>
      <c r="H55" s="314"/>
      <c r="I55" s="314"/>
      <c r="J55" s="314"/>
      <c r="K55" s="289"/>
      <c r="L55" s="291"/>
      <c r="M55" s="312"/>
      <c r="N55" s="312"/>
      <c r="O55" s="312"/>
    </row>
    <row r="56" spans="1:15">
      <c r="A56" s="59"/>
      <c r="B56" s="315"/>
      <c r="C56" s="316"/>
      <c r="D56" s="317"/>
      <c r="E56" s="318"/>
      <c r="F56" s="319"/>
      <c r="G56" s="320"/>
      <c r="H56" s="321"/>
      <c r="I56" s="322"/>
      <c r="J56" s="323"/>
      <c r="K56" s="289"/>
      <c r="L56" s="291"/>
      <c r="M56" s="317"/>
      <c r="N56" s="324"/>
      <c r="O56" s="318"/>
    </row>
    <row r="57" spans="1:15">
      <c r="A57" s="59"/>
      <c r="B57" s="304"/>
      <c r="C57" s="325"/>
      <c r="D57" s="317"/>
      <c r="E57" s="318"/>
      <c r="F57" s="319"/>
      <c r="G57" s="320"/>
      <c r="H57" s="321"/>
      <c r="I57" s="322"/>
      <c r="J57" s="323"/>
      <c r="K57" s="289"/>
      <c r="L57" s="291"/>
      <c r="M57" s="317"/>
      <c r="N57" s="324"/>
      <c r="O57" s="318"/>
    </row>
    <row r="58" spans="1:15">
      <c r="A58" s="59"/>
      <c r="B58" s="306"/>
      <c r="C58" s="306"/>
      <c r="D58" s="312"/>
      <c r="E58" s="312"/>
      <c r="F58" s="313"/>
      <c r="G58" s="313"/>
      <c r="H58" s="314"/>
      <c r="I58" s="314"/>
      <c r="J58" s="314"/>
      <c r="K58" s="289"/>
      <c r="L58" s="291"/>
      <c r="M58" s="312"/>
      <c r="N58" s="312"/>
      <c r="O58" s="312"/>
    </row>
    <row r="59" spans="1:15">
      <c r="A59" s="66" t="s">
        <v>88</v>
      </c>
      <c r="B59" s="326" t="s">
        <v>22</v>
      </c>
      <c r="C59" s="326"/>
      <c r="D59" s="326" t="s">
        <v>22</v>
      </c>
      <c r="E59" s="326"/>
      <c r="F59" s="326" t="s">
        <v>22</v>
      </c>
      <c r="G59" s="326"/>
      <c r="H59" s="327"/>
      <c r="I59" s="327"/>
      <c r="J59" s="327"/>
      <c r="K59" s="282">
        <f>SUM(K55:L58)</f>
        <v>0</v>
      </c>
      <c r="L59" s="284"/>
      <c r="M59" s="328"/>
      <c r="N59" s="328"/>
      <c r="O59" s="328"/>
    </row>
    <row r="60" spans="1:15">
      <c r="A60" s="65"/>
      <c r="B60" s="17"/>
      <c r="C60" s="17"/>
      <c r="D60" s="17"/>
      <c r="E60" s="17"/>
      <c r="F60" s="17"/>
      <c r="G60" s="17"/>
      <c r="H60" s="17"/>
      <c r="I60" s="17"/>
      <c r="J60" s="17"/>
      <c r="K60" s="52"/>
      <c r="L60" s="52"/>
      <c r="M60" s="52"/>
      <c r="N60" s="52"/>
      <c r="O60" s="52"/>
    </row>
    <row r="61" spans="1:15">
      <c r="A61" s="277" t="s">
        <v>405</v>
      </c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</row>
    <row r="62" spans="1:15" ht="15" customHeight="1">
      <c r="A62" s="54"/>
      <c r="B62" s="68"/>
      <c r="C62" s="54"/>
      <c r="D62" s="54"/>
      <c r="E62" s="54"/>
      <c r="F62" s="54"/>
      <c r="G62" s="54"/>
      <c r="H62" s="54"/>
      <c r="I62" s="21"/>
    </row>
    <row r="63" spans="1:15" ht="42.75" customHeight="1">
      <c r="A63" s="237" t="s">
        <v>406</v>
      </c>
      <c r="B63" s="237"/>
      <c r="C63" s="237"/>
      <c r="D63" s="237" t="s">
        <v>407</v>
      </c>
      <c r="E63" s="237"/>
      <c r="F63" s="237" t="s">
        <v>408</v>
      </c>
      <c r="G63" s="237"/>
      <c r="H63" s="237"/>
      <c r="I63" s="237"/>
      <c r="J63" s="237" t="s">
        <v>409</v>
      </c>
      <c r="K63" s="237"/>
      <c r="L63" s="237"/>
      <c r="M63" s="237"/>
      <c r="N63" s="237" t="s">
        <v>410</v>
      </c>
      <c r="O63" s="237"/>
    </row>
    <row r="64" spans="1:15" ht="42.75" customHeight="1">
      <c r="A64" s="237"/>
      <c r="B64" s="237"/>
      <c r="C64" s="237"/>
      <c r="D64" s="237"/>
      <c r="E64" s="237"/>
      <c r="F64" s="257" t="s">
        <v>411</v>
      </c>
      <c r="G64" s="257"/>
      <c r="H64" s="237" t="s">
        <v>41</v>
      </c>
      <c r="I64" s="237"/>
      <c r="J64" s="257" t="s">
        <v>411</v>
      </c>
      <c r="K64" s="257"/>
      <c r="L64" s="237" t="s">
        <v>41</v>
      </c>
      <c r="M64" s="237"/>
      <c r="N64" s="237"/>
      <c r="O64" s="237"/>
    </row>
    <row r="65" spans="1:15">
      <c r="A65" s="237">
        <v>1</v>
      </c>
      <c r="B65" s="237"/>
      <c r="C65" s="237"/>
      <c r="D65" s="281">
        <v>2</v>
      </c>
      <c r="E65" s="280"/>
      <c r="F65" s="281">
        <v>3</v>
      </c>
      <c r="G65" s="280"/>
      <c r="H65" s="302">
        <v>4</v>
      </c>
      <c r="I65" s="311"/>
      <c r="J65" s="302">
        <v>5</v>
      </c>
      <c r="K65" s="311"/>
      <c r="L65" s="302">
        <v>6</v>
      </c>
      <c r="M65" s="311"/>
      <c r="N65" s="302">
        <v>7</v>
      </c>
      <c r="O65" s="311"/>
    </row>
    <row r="66" spans="1:15" ht="20.100000000000001" customHeight="1">
      <c r="A66" s="288" t="s">
        <v>412</v>
      </c>
      <c r="B66" s="288"/>
      <c r="C66" s="288"/>
      <c r="D66" s="289"/>
      <c r="E66" s="291"/>
      <c r="F66" s="289"/>
      <c r="G66" s="291"/>
      <c r="H66" s="289"/>
      <c r="I66" s="291"/>
      <c r="J66" s="289"/>
      <c r="K66" s="291"/>
      <c r="L66" s="289"/>
      <c r="M66" s="291"/>
      <c r="N66" s="329">
        <f>D66+H66-L66</f>
        <v>0</v>
      </c>
      <c r="O66" s="330"/>
    </row>
    <row r="67" spans="1:15" ht="20.100000000000001" customHeight="1">
      <c r="A67" s="288" t="s">
        <v>413</v>
      </c>
      <c r="B67" s="288"/>
      <c r="C67" s="288"/>
      <c r="D67" s="289"/>
      <c r="E67" s="291"/>
      <c r="F67" s="289"/>
      <c r="G67" s="291"/>
      <c r="H67" s="289"/>
      <c r="I67" s="291"/>
      <c r="J67" s="289"/>
      <c r="K67" s="291"/>
      <c r="L67" s="289"/>
      <c r="M67" s="291"/>
      <c r="N67" s="289"/>
      <c r="O67" s="291"/>
    </row>
    <row r="68" spans="1:15" ht="20.100000000000001" customHeight="1">
      <c r="A68" s="288"/>
      <c r="B68" s="288"/>
      <c r="C68" s="288"/>
      <c r="D68" s="289"/>
      <c r="E68" s="291"/>
      <c r="F68" s="289"/>
      <c r="G68" s="291"/>
      <c r="H68" s="289"/>
      <c r="I68" s="291"/>
      <c r="J68" s="289"/>
      <c r="K68" s="291"/>
      <c r="L68" s="289"/>
      <c r="M68" s="291"/>
      <c r="N68" s="289"/>
      <c r="O68" s="291"/>
    </row>
    <row r="69" spans="1:15" ht="20.100000000000001" customHeight="1">
      <c r="A69" s="288" t="s">
        <v>414</v>
      </c>
      <c r="B69" s="288"/>
      <c r="C69" s="288"/>
      <c r="D69" s="289"/>
      <c r="E69" s="291"/>
      <c r="F69" s="289"/>
      <c r="G69" s="291"/>
      <c r="H69" s="289"/>
      <c r="I69" s="291"/>
      <c r="J69" s="289"/>
      <c r="K69" s="291"/>
      <c r="L69" s="289"/>
      <c r="M69" s="291"/>
      <c r="N69" s="329">
        <f>D69+H69-L69</f>
        <v>0</v>
      </c>
      <c r="O69" s="330"/>
    </row>
    <row r="70" spans="1:15" ht="20.100000000000001" customHeight="1">
      <c r="A70" s="288" t="s">
        <v>415</v>
      </c>
      <c r="B70" s="288"/>
      <c r="C70" s="288"/>
      <c r="D70" s="289"/>
      <c r="E70" s="291"/>
      <c r="F70" s="289"/>
      <c r="G70" s="291"/>
      <c r="H70" s="289"/>
      <c r="I70" s="291"/>
      <c r="J70" s="289"/>
      <c r="K70" s="291"/>
      <c r="L70" s="289"/>
      <c r="M70" s="291"/>
      <c r="N70" s="289"/>
      <c r="O70" s="291"/>
    </row>
    <row r="71" spans="1:15" ht="20.100000000000001" customHeight="1">
      <c r="A71" s="288"/>
      <c r="B71" s="288"/>
      <c r="C71" s="288"/>
      <c r="D71" s="289"/>
      <c r="E71" s="291"/>
      <c r="F71" s="289"/>
      <c r="G71" s="291"/>
      <c r="H71" s="289"/>
      <c r="I71" s="291"/>
      <c r="J71" s="289"/>
      <c r="K71" s="291"/>
      <c r="L71" s="289"/>
      <c r="M71" s="291"/>
      <c r="N71" s="289"/>
      <c r="O71" s="291"/>
    </row>
    <row r="72" spans="1:15" ht="20.100000000000001" customHeight="1">
      <c r="A72" s="288" t="s">
        <v>416</v>
      </c>
      <c r="B72" s="288"/>
      <c r="C72" s="288"/>
      <c r="D72" s="289"/>
      <c r="E72" s="291"/>
      <c r="F72" s="289"/>
      <c r="G72" s="291"/>
      <c r="H72" s="289"/>
      <c r="I72" s="291"/>
      <c r="J72" s="289"/>
      <c r="K72" s="291"/>
      <c r="L72" s="289"/>
      <c r="M72" s="291"/>
      <c r="N72" s="329">
        <f>D72+H72-L72</f>
        <v>0</v>
      </c>
      <c r="O72" s="330"/>
    </row>
    <row r="73" spans="1:15" ht="20.100000000000001" customHeight="1">
      <c r="A73" s="288" t="s">
        <v>413</v>
      </c>
      <c r="B73" s="288"/>
      <c r="C73" s="288"/>
      <c r="D73" s="289"/>
      <c r="E73" s="291"/>
      <c r="F73" s="289"/>
      <c r="G73" s="291"/>
      <c r="H73" s="289"/>
      <c r="I73" s="291"/>
      <c r="J73" s="289"/>
      <c r="K73" s="291"/>
      <c r="L73" s="289"/>
      <c r="M73" s="291"/>
      <c r="N73" s="289"/>
      <c r="O73" s="291"/>
    </row>
    <row r="74" spans="1:15" ht="20.100000000000001" customHeight="1">
      <c r="A74" s="288"/>
      <c r="B74" s="288"/>
      <c r="C74" s="288"/>
      <c r="D74" s="289"/>
      <c r="E74" s="291"/>
      <c r="F74" s="289"/>
      <c r="G74" s="291"/>
      <c r="H74" s="289"/>
      <c r="I74" s="291"/>
      <c r="J74" s="289"/>
      <c r="K74" s="291"/>
      <c r="L74" s="289"/>
      <c r="M74" s="291"/>
      <c r="N74" s="289"/>
      <c r="O74" s="291"/>
    </row>
    <row r="75" spans="1:15" ht="24.95" customHeight="1">
      <c r="A75" s="259" t="s">
        <v>88</v>
      </c>
      <c r="B75" s="259"/>
      <c r="C75" s="259"/>
      <c r="D75" s="282">
        <f>SUM(D66,D69,D72)</f>
        <v>0</v>
      </c>
      <c r="E75" s="284"/>
      <c r="F75" s="282">
        <f>SUM(F66,F69,F72)</f>
        <v>0</v>
      </c>
      <c r="G75" s="284"/>
      <c r="H75" s="282">
        <f>SUM(H66,H69,H72)</f>
        <v>0</v>
      </c>
      <c r="I75" s="284"/>
      <c r="J75" s="282">
        <f>SUM(J66,J69,J72)</f>
        <v>0</v>
      </c>
      <c r="K75" s="284"/>
      <c r="L75" s="282">
        <f>SUM(L66,L69,L72)</f>
        <v>0</v>
      </c>
      <c r="M75" s="284"/>
      <c r="N75" s="282">
        <f>D75+H75-L75</f>
        <v>0</v>
      </c>
      <c r="O75" s="284"/>
    </row>
    <row r="76" spans="1:15">
      <c r="C76" s="75"/>
      <c r="D76" s="75"/>
      <c r="E76" s="75"/>
    </row>
    <row r="77" spans="1:15">
      <c r="C77" s="75"/>
      <c r="D77" s="75"/>
      <c r="E77" s="75"/>
    </row>
    <row r="78" spans="1:15">
      <c r="C78" s="75"/>
      <c r="D78" s="75"/>
      <c r="E78" s="75"/>
    </row>
    <row r="79" spans="1:15">
      <c r="C79" s="75"/>
      <c r="D79" s="75"/>
      <c r="E79" s="75"/>
    </row>
    <row r="80" spans="1:15">
      <c r="C80" s="75"/>
      <c r="D80" s="75"/>
      <c r="E80" s="75"/>
    </row>
    <row r="81" spans="3:5">
      <c r="C81" s="75"/>
      <c r="D81" s="75"/>
      <c r="E81" s="75"/>
    </row>
    <row r="82" spans="3:5">
      <c r="C82" s="75"/>
      <c r="D82" s="75"/>
      <c r="E82" s="75"/>
    </row>
    <row r="83" spans="3:5">
      <c r="C83" s="75"/>
      <c r="D83" s="75"/>
      <c r="E83" s="75"/>
    </row>
    <row r="84" spans="3:5">
      <c r="C84" s="75"/>
      <c r="D84" s="75"/>
      <c r="E84" s="75"/>
    </row>
    <row r="85" spans="3:5">
      <c r="C85" s="75"/>
      <c r="D85" s="75"/>
      <c r="E85" s="75"/>
    </row>
    <row r="86" spans="3:5">
      <c r="C86" s="75"/>
      <c r="D86" s="75"/>
      <c r="E86" s="75"/>
    </row>
    <row r="87" spans="3:5">
      <c r="C87" s="75"/>
      <c r="D87" s="75"/>
      <c r="E87" s="75"/>
    </row>
    <row r="88" spans="3:5">
      <c r="C88" s="75"/>
      <c r="D88" s="75"/>
      <c r="E88" s="75"/>
    </row>
    <row r="89" spans="3:5">
      <c r="C89" s="75"/>
      <c r="D89" s="75"/>
      <c r="E89" s="75"/>
    </row>
  </sheetData>
  <mergeCells count="274">
    <mergeCell ref="A74:C74"/>
    <mergeCell ref="D74:E74"/>
    <mergeCell ref="F74:G74"/>
    <mergeCell ref="H74:I74"/>
    <mergeCell ref="J74:K74"/>
    <mergeCell ref="L74:M74"/>
    <mergeCell ref="N74:O74"/>
    <mergeCell ref="A75:C75"/>
    <mergeCell ref="D75:E75"/>
    <mergeCell ref="F75:G75"/>
    <mergeCell ref="H75:I75"/>
    <mergeCell ref="J75:K75"/>
    <mergeCell ref="L75:M75"/>
    <mergeCell ref="N75:O75"/>
    <mergeCell ref="A72:C72"/>
    <mergeCell ref="D72:E72"/>
    <mergeCell ref="F72:G72"/>
    <mergeCell ref="H72:I72"/>
    <mergeCell ref="J72:K72"/>
    <mergeCell ref="L72:M72"/>
    <mergeCell ref="N72:O72"/>
    <mergeCell ref="A73:C73"/>
    <mergeCell ref="D73:E73"/>
    <mergeCell ref="F73:G73"/>
    <mergeCell ref="H73:I73"/>
    <mergeCell ref="J73:K73"/>
    <mergeCell ref="L73:M73"/>
    <mergeCell ref="N73:O73"/>
    <mergeCell ref="A70:C70"/>
    <mergeCell ref="D70:E70"/>
    <mergeCell ref="F70:G70"/>
    <mergeCell ref="H70:I70"/>
    <mergeCell ref="J70:K70"/>
    <mergeCell ref="L70:M70"/>
    <mergeCell ref="N70:O70"/>
    <mergeCell ref="A71:C71"/>
    <mergeCell ref="D71:E71"/>
    <mergeCell ref="F71:G71"/>
    <mergeCell ref="H71:I71"/>
    <mergeCell ref="J71:K71"/>
    <mergeCell ref="L71:M71"/>
    <mergeCell ref="N71:O71"/>
    <mergeCell ref="A68:C68"/>
    <mergeCell ref="D68:E68"/>
    <mergeCell ref="F68:G68"/>
    <mergeCell ref="H68:I68"/>
    <mergeCell ref="J68:K68"/>
    <mergeCell ref="L68:M68"/>
    <mergeCell ref="N68:O68"/>
    <mergeCell ref="A69:C69"/>
    <mergeCell ref="D69:E69"/>
    <mergeCell ref="F69:G69"/>
    <mergeCell ref="H69:I69"/>
    <mergeCell ref="J69:K69"/>
    <mergeCell ref="L69:M69"/>
    <mergeCell ref="N69:O69"/>
    <mergeCell ref="A66:C66"/>
    <mergeCell ref="D66:E66"/>
    <mergeCell ref="F66:G66"/>
    <mergeCell ref="H66:I66"/>
    <mergeCell ref="J66:K66"/>
    <mergeCell ref="L66:M66"/>
    <mergeCell ref="N66:O66"/>
    <mergeCell ref="A67:C67"/>
    <mergeCell ref="D67:E67"/>
    <mergeCell ref="F67:G67"/>
    <mergeCell ref="H67:I67"/>
    <mergeCell ref="J67:K67"/>
    <mergeCell ref="L67:M67"/>
    <mergeCell ref="N67:O67"/>
    <mergeCell ref="A61:O61"/>
    <mergeCell ref="F63:I63"/>
    <mergeCell ref="J63:M63"/>
    <mergeCell ref="F64:G64"/>
    <mergeCell ref="H64:I64"/>
    <mergeCell ref="J64:K64"/>
    <mergeCell ref="L64:M64"/>
    <mergeCell ref="A65:C65"/>
    <mergeCell ref="D65:E65"/>
    <mergeCell ref="F65:G65"/>
    <mergeCell ref="H65:I65"/>
    <mergeCell ref="J65:K65"/>
    <mergeCell ref="L65:M65"/>
    <mergeCell ref="N65:O65"/>
    <mergeCell ref="D63:E64"/>
    <mergeCell ref="N63:O64"/>
    <mergeCell ref="A63:C64"/>
    <mergeCell ref="B58:C58"/>
    <mergeCell ref="D58:E58"/>
    <mergeCell ref="F58:G58"/>
    <mergeCell ref="H58:J58"/>
    <mergeCell ref="K58:L58"/>
    <mergeCell ref="M58:O58"/>
    <mergeCell ref="B59:C59"/>
    <mergeCell ref="D59:E59"/>
    <mergeCell ref="F59:G59"/>
    <mergeCell ref="H59:J59"/>
    <mergeCell ref="K59:L59"/>
    <mergeCell ref="M59:O59"/>
    <mergeCell ref="B56:C56"/>
    <mergeCell ref="D56:E56"/>
    <mergeCell ref="F56:G56"/>
    <mergeCell ref="H56:J56"/>
    <mergeCell ref="K56:L56"/>
    <mergeCell ref="M56:O56"/>
    <mergeCell ref="B57:C57"/>
    <mergeCell ref="D57:E57"/>
    <mergeCell ref="F57:G57"/>
    <mergeCell ref="H57:J57"/>
    <mergeCell ref="K57:L57"/>
    <mergeCell ref="M57:O57"/>
    <mergeCell ref="B54:C54"/>
    <mergeCell ref="D54:E54"/>
    <mergeCell ref="F54:G54"/>
    <mergeCell ref="H54:J54"/>
    <mergeCell ref="K54:L54"/>
    <mergeCell ref="M54:O54"/>
    <mergeCell ref="B55:C55"/>
    <mergeCell ref="D55:E55"/>
    <mergeCell ref="F55:G55"/>
    <mergeCell ref="H55:J55"/>
    <mergeCell ref="K55:L55"/>
    <mergeCell ref="M55:O55"/>
    <mergeCell ref="A44:C44"/>
    <mergeCell ref="A45:C45"/>
    <mergeCell ref="A46:C46"/>
    <mergeCell ref="A47:C47"/>
    <mergeCell ref="A48:C48"/>
    <mergeCell ref="A49:C49"/>
    <mergeCell ref="A51:O51"/>
    <mergeCell ref="B53:C53"/>
    <mergeCell ref="D53:E53"/>
    <mergeCell ref="F53:G53"/>
    <mergeCell ref="H53:J53"/>
    <mergeCell ref="K53:L53"/>
    <mergeCell ref="M53:O53"/>
    <mergeCell ref="B38:E38"/>
    <mergeCell ref="F38:O38"/>
    <mergeCell ref="B39:E39"/>
    <mergeCell ref="F39:O39"/>
    <mergeCell ref="A40:J40"/>
    <mergeCell ref="D42:F42"/>
    <mergeCell ref="G42:I42"/>
    <mergeCell ref="J42:L42"/>
    <mergeCell ref="M42:O42"/>
    <mergeCell ref="A42:C43"/>
    <mergeCell ref="B33:E33"/>
    <mergeCell ref="F33:O33"/>
    <mergeCell ref="B34:E34"/>
    <mergeCell ref="F34:O34"/>
    <mergeCell ref="B35:E35"/>
    <mergeCell ref="F35:O35"/>
    <mergeCell ref="B36:E36"/>
    <mergeCell ref="F36:O36"/>
    <mergeCell ref="B37:E37"/>
    <mergeCell ref="F37:O37"/>
    <mergeCell ref="A26:B26"/>
    <mergeCell ref="C26:E26"/>
    <mergeCell ref="F26:H26"/>
    <mergeCell ref="I26:K26"/>
    <mergeCell ref="L26:M26"/>
    <mergeCell ref="N26:O26"/>
    <mergeCell ref="A28:O28"/>
    <mergeCell ref="A30:O30"/>
    <mergeCell ref="B32:E32"/>
    <mergeCell ref="F32:O32"/>
    <mergeCell ref="A24:B24"/>
    <mergeCell ref="C24:E24"/>
    <mergeCell ref="F24:H24"/>
    <mergeCell ref="I24:K24"/>
    <mergeCell ref="L24:M24"/>
    <mergeCell ref="N24:O24"/>
    <mergeCell ref="A25:B25"/>
    <mergeCell ref="C25:E25"/>
    <mergeCell ref="F25:H25"/>
    <mergeCell ref="I25:K25"/>
    <mergeCell ref="L25:M25"/>
    <mergeCell ref="N25:O25"/>
    <mergeCell ref="A22:B22"/>
    <mergeCell ref="C22:E22"/>
    <mergeCell ref="F22:H22"/>
    <mergeCell ref="I22:K22"/>
    <mergeCell ref="L22:M22"/>
    <mergeCell ref="N22:O22"/>
    <mergeCell ref="A23:B23"/>
    <mergeCell ref="C23:E23"/>
    <mergeCell ref="F23:H23"/>
    <mergeCell ref="I23:K23"/>
    <mergeCell ref="L23:M23"/>
    <mergeCell ref="N23:O23"/>
    <mergeCell ref="A20:B20"/>
    <mergeCell ref="C20:E20"/>
    <mergeCell ref="F20:H20"/>
    <mergeCell ref="I20:K20"/>
    <mergeCell ref="L20:M20"/>
    <mergeCell ref="N20:O20"/>
    <mergeCell ref="A21:B21"/>
    <mergeCell ref="C21:E21"/>
    <mergeCell ref="F21:H21"/>
    <mergeCell ref="I21:K21"/>
    <mergeCell ref="L21:M21"/>
    <mergeCell ref="N21:O21"/>
    <mergeCell ref="A18:B18"/>
    <mergeCell ref="C18:E18"/>
    <mergeCell ref="F18:H18"/>
    <mergeCell ref="I18:K18"/>
    <mergeCell ref="L18:M18"/>
    <mergeCell ref="N18:O18"/>
    <mergeCell ref="A19:B19"/>
    <mergeCell ref="C19:E19"/>
    <mergeCell ref="F19:H19"/>
    <mergeCell ref="I19:K19"/>
    <mergeCell ref="L19:M19"/>
    <mergeCell ref="N19:O19"/>
    <mergeCell ref="A16:B16"/>
    <mergeCell ref="C16:E16"/>
    <mergeCell ref="F16:H16"/>
    <mergeCell ref="I16:K16"/>
    <mergeCell ref="L16:M16"/>
    <mergeCell ref="N16:O16"/>
    <mergeCell ref="A17:B17"/>
    <mergeCell ref="C17:E17"/>
    <mergeCell ref="F17:H17"/>
    <mergeCell ref="I17:K17"/>
    <mergeCell ref="L17:M17"/>
    <mergeCell ref="N17:O17"/>
    <mergeCell ref="A14:B14"/>
    <mergeCell ref="C14:E14"/>
    <mergeCell ref="F14:H14"/>
    <mergeCell ref="I14:K14"/>
    <mergeCell ref="L14:M14"/>
    <mergeCell ref="N14:O14"/>
    <mergeCell ref="A15:B15"/>
    <mergeCell ref="C15:E15"/>
    <mergeCell ref="F15:H15"/>
    <mergeCell ref="I15:K15"/>
    <mergeCell ref="L15:M15"/>
    <mergeCell ref="N15:O15"/>
    <mergeCell ref="A12:B12"/>
    <mergeCell ref="C12:E12"/>
    <mergeCell ref="F12:H12"/>
    <mergeCell ref="I12:K12"/>
    <mergeCell ref="L12:M12"/>
    <mergeCell ref="N12:O12"/>
    <mergeCell ref="A13:B13"/>
    <mergeCell ref="C13:E13"/>
    <mergeCell ref="F13:H13"/>
    <mergeCell ref="I13:K13"/>
    <mergeCell ref="L13:M13"/>
    <mergeCell ref="N13:O13"/>
    <mergeCell ref="A10:B10"/>
    <mergeCell ref="C10:E10"/>
    <mergeCell ref="F10:H10"/>
    <mergeCell ref="I10:K10"/>
    <mergeCell ref="L10:M10"/>
    <mergeCell ref="N10:O10"/>
    <mergeCell ref="A11:B11"/>
    <mergeCell ref="C11:E11"/>
    <mergeCell ref="F11:H11"/>
    <mergeCell ref="I11:K11"/>
    <mergeCell ref="L11:M11"/>
    <mergeCell ref="N11:O11"/>
    <mergeCell ref="A1:O1"/>
    <mergeCell ref="A2:O2"/>
    <mergeCell ref="A3:O3"/>
    <mergeCell ref="A4:O4"/>
    <mergeCell ref="A5:O5"/>
    <mergeCell ref="A7:O7"/>
    <mergeCell ref="A9:B9"/>
    <mergeCell ref="C9:E9"/>
    <mergeCell ref="F9:H9"/>
    <mergeCell ref="I9:K9"/>
    <mergeCell ref="L9:M9"/>
    <mergeCell ref="N9:O9"/>
  </mergeCells>
  <pageMargins left="0.59027777777777801" right="0.59027777777777801" top="0.78680555555555598" bottom="0.78680555555555598" header="0.31458333333333299" footer="0.156944444444444"/>
  <pageSetup paperSize="9" scale="49" orientation="landscape" horizontalDpi="1200" verticalDpi="1200"/>
  <headerFooter alignWithMargins="0">
    <oddHeader>&amp;C&amp;"Times New Roman"&amp;14
 13&amp;R&amp;"Times New Roman"&amp;14Продовження додатка 3
Таблиця 6</oddHeader>
  </headerFooter>
  <rowBreaks count="1" manualBreakCount="1">
    <brk id="39" max="14" man="1"/>
  </rowBreaks>
  <ignoredErrors>
    <ignoredError sqref="D49:G49" formulaRange="1"/>
    <ignoredError sqref="J25:M26 L24:M24 J23:M23 G23:H26 M45:O48 N11:O2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4"/>
  <sheetViews>
    <sheetView topLeftCell="A5" zoomScale="50" zoomScaleNormal="50" workbookViewId="0">
      <selection activeCell="V47" sqref="V47:Z51"/>
    </sheetView>
  </sheetViews>
  <sheetFormatPr defaultColWidth="9.140625" defaultRowHeight="18.75"/>
  <cols>
    <col min="1" max="2" width="4.42578125" style="7" customWidth="1"/>
    <col min="3" max="3" width="28.7109375" style="7" customWidth="1"/>
    <col min="4" max="6" width="8.42578125" style="7" customWidth="1"/>
    <col min="7" max="9" width="11.28515625" style="7" customWidth="1"/>
    <col min="10" max="10" width="8.7109375" style="7" customWidth="1"/>
    <col min="11" max="11" width="7" style="7" customWidth="1"/>
    <col min="12" max="12" width="9" style="7" customWidth="1"/>
    <col min="13" max="13" width="12.28515625" style="7" customWidth="1"/>
    <col min="14" max="14" width="12.5703125" style="7" customWidth="1"/>
    <col min="15" max="15" width="14.5703125" style="7" customWidth="1"/>
    <col min="16" max="16" width="14" style="7" customWidth="1"/>
    <col min="17" max="17" width="12.5703125" style="7" customWidth="1"/>
    <col min="18" max="18" width="12.28515625" style="7" customWidth="1"/>
    <col min="19" max="19" width="14.5703125" style="7" customWidth="1"/>
    <col min="20" max="20" width="14" style="7" customWidth="1"/>
    <col min="21" max="21" width="12.5703125" style="7" customWidth="1"/>
    <col min="22" max="22" width="12.28515625" style="7" customWidth="1"/>
    <col min="23" max="23" width="14.85546875" style="7" customWidth="1"/>
    <col min="24" max="24" width="14" style="7" customWidth="1"/>
    <col min="25" max="25" width="12.5703125" style="7" customWidth="1"/>
    <col min="26" max="26" width="12.28515625" style="7" customWidth="1"/>
    <col min="27" max="27" width="14.5703125" style="7" customWidth="1"/>
    <col min="28" max="28" width="13.7109375" style="7" customWidth="1"/>
    <col min="29" max="29" width="12.28515625" style="7" customWidth="1"/>
    <col min="30" max="30" width="12" style="7" customWidth="1"/>
    <col min="31" max="31" width="14.5703125" style="7" customWidth="1"/>
    <col min="32" max="32" width="14" style="7" customWidth="1"/>
    <col min="33" max="16384" width="9.140625" style="7"/>
  </cols>
  <sheetData>
    <row r="1" spans="1:32" ht="18.75" customHeight="1">
      <c r="C1" s="1" t="s">
        <v>417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45.75" customHeight="1">
      <c r="A3" s="395" t="s">
        <v>418</v>
      </c>
      <c r="B3" s="406" t="s">
        <v>419</v>
      </c>
      <c r="C3" s="408"/>
      <c r="D3" s="331" t="s">
        <v>420</v>
      </c>
      <c r="E3" s="332"/>
      <c r="F3" s="332"/>
      <c r="G3" s="331" t="s">
        <v>421</v>
      </c>
      <c r="H3" s="332"/>
      <c r="I3" s="332"/>
      <c r="J3" s="332"/>
      <c r="K3" s="332"/>
      <c r="L3" s="332"/>
      <c r="M3" s="332"/>
      <c r="N3" s="332"/>
      <c r="O3" s="332"/>
      <c r="P3" s="332"/>
      <c r="Q3" s="333"/>
      <c r="R3" s="302" t="s">
        <v>422</v>
      </c>
      <c r="S3" s="303"/>
      <c r="T3" s="303"/>
      <c r="U3" s="303"/>
      <c r="V3" s="303"/>
      <c r="W3" s="303"/>
      <c r="X3" s="303"/>
      <c r="Y3" s="303"/>
      <c r="Z3" s="311"/>
      <c r="AA3" s="237" t="s">
        <v>423</v>
      </c>
      <c r="AB3" s="257"/>
      <c r="AC3" s="257"/>
      <c r="AD3" s="237" t="s">
        <v>424</v>
      </c>
      <c r="AE3" s="257"/>
      <c r="AF3" s="257"/>
    </row>
    <row r="4" spans="1:32" ht="77.25" customHeight="1">
      <c r="A4" s="396"/>
      <c r="B4" s="412"/>
      <c r="C4" s="414"/>
      <c r="D4" s="334"/>
      <c r="E4" s="335"/>
      <c r="F4" s="335"/>
      <c r="G4" s="334"/>
      <c r="H4" s="335"/>
      <c r="I4" s="335"/>
      <c r="J4" s="335"/>
      <c r="K4" s="335"/>
      <c r="L4" s="335"/>
      <c r="M4" s="335"/>
      <c r="N4" s="335"/>
      <c r="O4" s="335"/>
      <c r="P4" s="335"/>
      <c r="Q4" s="336"/>
      <c r="R4" s="281" t="s">
        <v>425</v>
      </c>
      <c r="S4" s="279"/>
      <c r="T4" s="280"/>
      <c r="U4" s="281" t="s">
        <v>426</v>
      </c>
      <c r="V4" s="279"/>
      <c r="W4" s="280"/>
      <c r="X4" s="281" t="s">
        <v>427</v>
      </c>
      <c r="Y4" s="279"/>
      <c r="Z4" s="280"/>
      <c r="AA4" s="257"/>
      <c r="AB4" s="257"/>
      <c r="AC4" s="257"/>
      <c r="AD4" s="257"/>
      <c r="AE4" s="257"/>
      <c r="AF4" s="257"/>
    </row>
    <row r="5" spans="1:32" ht="18.75" customHeight="1">
      <c r="A5" s="11">
        <v>1</v>
      </c>
      <c r="B5" s="337">
        <v>2</v>
      </c>
      <c r="C5" s="338"/>
      <c r="D5" s="339">
        <v>3</v>
      </c>
      <c r="E5" s="340"/>
      <c r="F5" s="340"/>
      <c r="G5" s="339">
        <v>4</v>
      </c>
      <c r="H5" s="340"/>
      <c r="I5" s="340"/>
      <c r="J5" s="340"/>
      <c r="K5" s="340"/>
      <c r="L5" s="340"/>
      <c r="M5" s="340"/>
      <c r="N5" s="340"/>
      <c r="O5" s="340"/>
      <c r="P5" s="340"/>
      <c r="Q5" s="341"/>
      <c r="R5" s="339">
        <v>5</v>
      </c>
      <c r="S5" s="340"/>
      <c r="T5" s="341"/>
      <c r="U5" s="339">
        <v>6</v>
      </c>
      <c r="V5" s="340"/>
      <c r="W5" s="341"/>
      <c r="X5" s="342">
        <v>7</v>
      </c>
      <c r="Y5" s="343"/>
      <c r="Z5" s="344"/>
      <c r="AA5" s="342">
        <v>8</v>
      </c>
      <c r="AB5" s="343"/>
      <c r="AC5" s="344"/>
      <c r="AD5" s="342">
        <v>9</v>
      </c>
      <c r="AE5" s="343"/>
      <c r="AF5" s="344"/>
    </row>
    <row r="6" spans="1:32" ht="20.100000000000001" customHeight="1">
      <c r="A6" s="11"/>
      <c r="B6" s="345"/>
      <c r="C6" s="346"/>
      <c r="D6" s="347"/>
      <c r="E6" s="348"/>
      <c r="F6" s="348"/>
      <c r="G6" s="347"/>
      <c r="H6" s="348"/>
      <c r="I6" s="348"/>
      <c r="J6" s="348"/>
      <c r="K6" s="348"/>
      <c r="L6" s="348"/>
      <c r="M6" s="348"/>
      <c r="N6" s="348"/>
      <c r="O6" s="348"/>
      <c r="P6" s="348"/>
      <c r="Q6" s="349"/>
      <c r="R6" s="289"/>
      <c r="S6" s="290"/>
      <c r="T6" s="291"/>
      <c r="U6" s="289"/>
      <c r="V6" s="290"/>
      <c r="W6" s="291"/>
      <c r="X6" s="289"/>
      <c r="Y6" s="290"/>
      <c r="Z6" s="291"/>
      <c r="AA6" s="289">
        <f>X6-U6</f>
        <v>0</v>
      </c>
      <c r="AB6" s="290"/>
      <c r="AC6" s="291"/>
      <c r="AD6" s="350" t="e">
        <f>(X6/U6)*100</f>
        <v>#DIV/0!</v>
      </c>
      <c r="AE6" s="351"/>
      <c r="AF6" s="352"/>
    </row>
    <row r="7" spans="1:32" ht="20.100000000000001" customHeight="1">
      <c r="A7" s="11"/>
      <c r="B7" s="345"/>
      <c r="C7" s="346"/>
      <c r="D7" s="347"/>
      <c r="E7" s="348"/>
      <c r="F7" s="348"/>
      <c r="G7" s="347"/>
      <c r="H7" s="348"/>
      <c r="I7" s="348"/>
      <c r="J7" s="348"/>
      <c r="K7" s="348"/>
      <c r="L7" s="348"/>
      <c r="M7" s="348"/>
      <c r="N7" s="348"/>
      <c r="O7" s="348"/>
      <c r="P7" s="348"/>
      <c r="Q7" s="349"/>
      <c r="R7" s="289"/>
      <c r="S7" s="290"/>
      <c r="T7" s="291"/>
      <c r="U7" s="289"/>
      <c r="V7" s="290"/>
      <c r="W7" s="291"/>
      <c r="X7" s="289"/>
      <c r="Y7" s="290"/>
      <c r="Z7" s="291"/>
      <c r="AA7" s="289">
        <f>X7-U7</f>
        <v>0</v>
      </c>
      <c r="AB7" s="290"/>
      <c r="AC7" s="291"/>
      <c r="AD7" s="350" t="e">
        <f>(X7/U7)*100</f>
        <v>#DIV/0!</v>
      </c>
      <c r="AE7" s="351"/>
      <c r="AF7" s="352"/>
    </row>
    <row r="8" spans="1:32" ht="20.100000000000001" customHeight="1">
      <c r="A8" s="11"/>
      <c r="B8" s="345"/>
      <c r="C8" s="346"/>
      <c r="D8" s="347"/>
      <c r="E8" s="348"/>
      <c r="F8" s="348"/>
      <c r="G8" s="347"/>
      <c r="H8" s="348"/>
      <c r="I8" s="348"/>
      <c r="J8" s="348"/>
      <c r="K8" s="348"/>
      <c r="L8" s="348"/>
      <c r="M8" s="348"/>
      <c r="N8" s="348"/>
      <c r="O8" s="348"/>
      <c r="P8" s="348"/>
      <c r="Q8" s="349"/>
      <c r="R8" s="289"/>
      <c r="S8" s="290"/>
      <c r="T8" s="291"/>
      <c r="U8" s="289"/>
      <c r="V8" s="290"/>
      <c r="W8" s="291"/>
      <c r="X8" s="289"/>
      <c r="Y8" s="290"/>
      <c r="Z8" s="291"/>
      <c r="AA8" s="289">
        <f>X8-U8</f>
        <v>0</v>
      </c>
      <c r="AB8" s="290"/>
      <c r="AC8" s="291"/>
      <c r="AD8" s="350" t="e">
        <f>(X8/U8)*100</f>
        <v>#DIV/0!</v>
      </c>
      <c r="AE8" s="351"/>
      <c r="AF8" s="352"/>
    </row>
    <row r="9" spans="1:32" ht="20.100000000000001" customHeight="1">
      <c r="A9" s="11"/>
      <c r="B9" s="345"/>
      <c r="C9" s="346"/>
      <c r="D9" s="347"/>
      <c r="E9" s="348"/>
      <c r="F9" s="348"/>
      <c r="G9" s="347"/>
      <c r="H9" s="348"/>
      <c r="I9" s="348"/>
      <c r="J9" s="348"/>
      <c r="K9" s="348"/>
      <c r="L9" s="348"/>
      <c r="M9" s="348"/>
      <c r="N9" s="348"/>
      <c r="O9" s="348"/>
      <c r="P9" s="348"/>
      <c r="Q9" s="349"/>
      <c r="R9" s="289"/>
      <c r="S9" s="290"/>
      <c r="T9" s="291"/>
      <c r="U9" s="289"/>
      <c r="V9" s="290"/>
      <c r="W9" s="291"/>
      <c r="X9" s="289"/>
      <c r="Y9" s="290"/>
      <c r="Z9" s="291"/>
      <c r="AA9" s="289">
        <f>X9-U9</f>
        <v>0</v>
      </c>
      <c r="AB9" s="290"/>
      <c r="AC9" s="291"/>
      <c r="AD9" s="350" t="e">
        <f>(X9/U9)*100</f>
        <v>#DIV/0!</v>
      </c>
      <c r="AE9" s="351"/>
      <c r="AF9" s="352"/>
    </row>
    <row r="10" spans="1:32" ht="24.95" customHeight="1">
      <c r="A10" s="353" t="s">
        <v>88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5"/>
      <c r="R10" s="282">
        <f>SUM(R6:R9)</f>
        <v>0</v>
      </c>
      <c r="S10" s="283"/>
      <c r="T10" s="284"/>
      <c r="U10" s="282">
        <f>SUM(U6:U9)</f>
        <v>0</v>
      </c>
      <c r="V10" s="283"/>
      <c r="W10" s="284"/>
      <c r="X10" s="282">
        <f>SUM(X6:X9)</f>
        <v>0</v>
      </c>
      <c r="Y10" s="283"/>
      <c r="Z10" s="284"/>
      <c r="AA10" s="356">
        <f>X10-U10</f>
        <v>0</v>
      </c>
      <c r="AB10" s="357"/>
      <c r="AC10" s="358"/>
      <c r="AD10" s="359" t="e">
        <f>(X10/U10)*100</f>
        <v>#DIV/0!</v>
      </c>
      <c r="AE10" s="360"/>
      <c r="AF10" s="361"/>
    </row>
    <row r="11" spans="1:32" ht="11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48"/>
      <c r="AF11" s="48"/>
    </row>
    <row r="12" spans="1:32" ht="10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4"/>
      <c r="O12" s="34"/>
      <c r="P12" s="34"/>
      <c r="Q12" s="34"/>
      <c r="R12" s="45"/>
      <c r="S12" s="45"/>
      <c r="T12" s="45"/>
      <c r="U12" s="45"/>
      <c r="V12" s="45"/>
      <c r="W12" s="45"/>
      <c r="X12" s="46"/>
      <c r="Y12" s="46"/>
      <c r="Z12" s="46"/>
      <c r="AA12" s="46"/>
      <c r="AB12" s="46"/>
      <c r="AC12" s="46"/>
      <c r="AD12" s="46"/>
      <c r="AE12" s="49"/>
      <c r="AF12" s="49"/>
    </row>
    <row r="13" spans="1:32" s="1" customFormat="1" ht="18.75" customHeight="1">
      <c r="C13" s="1" t="s">
        <v>428</v>
      </c>
    </row>
    <row r="14" spans="1:32" s="1" customFormat="1" ht="18.75" customHeight="1"/>
    <row r="15" spans="1:32" ht="45.75" customHeight="1">
      <c r="A15" s="268" t="s">
        <v>418</v>
      </c>
      <c r="B15" s="406" t="s">
        <v>429</v>
      </c>
      <c r="C15" s="408"/>
      <c r="D15" s="237" t="s">
        <v>419</v>
      </c>
      <c r="E15" s="237"/>
      <c r="F15" s="237"/>
      <c r="G15" s="237"/>
      <c r="H15" s="331" t="s">
        <v>421</v>
      </c>
      <c r="I15" s="332"/>
      <c r="J15" s="332"/>
      <c r="K15" s="332"/>
      <c r="L15" s="332"/>
      <c r="M15" s="332"/>
      <c r="N15" s="332"/>
      <c r="O15" s="333"/>
      <c r="P15" s="331" t="s">
        <v>430</v>
      </c>
      <c r="Q15" s="333"/>
      <c r="R15" s="302" t="s">
        <v>422</v>
      </c>
      <c r="S15" s="303"/>
      <c r="T15" s="303"/>
      <c r="U15" s="303"/>
      <c r="V15" s="303"/>
      <c r="W15" s="303"/>
      <c r="X15" s="303"/>
      <c r="Y15" s="303"/>
      <c r="Z15" s="311"/>
      <c r="AA15" s="237" t="s">
        <v>423</v>
      </c>
      <c r="AB15" s="257"/>
      <c r="AC15" s="257"/>
      <c r="AD15" s="237" t="s">
        <v>424</v>
      </c>
      <c r="AE15" s="257"/>
      <c r="AF15" s="257"/>
    </row>
    <row r="16" spans="1:32" ht="24.95" customHeight="1">
      <c r="A16" s="268"/>
      <c r="B16" s="409"/>
      <c r="C16" s="411"/>
      <c r="D16" s="237"/>
      <c r="E16" s="237"/>
      <c r="F16" s="237"/>
      <c r="G16" s="237"/>
      <c r="H16" s="404"/>
      <c r="I16" s="415"/>
      <c r="J16" s="415"/>
      <c r="K16" s="415"/>
      <c r="L16" s="415"/>
      <c r="M16" s="415"/>
      <c r="N16" s="415"/>
      <c r="O16" s="405"/>
      <c r="P16" s="404"/>
      <c r="Q16" s="405"/>
      <c r="R16" s="331" t="s">
        <v>425</v>
      </c>
      <c r="S16" s="332"/>
      <c r="T16" s="333"/>
      <c r="U16" s="331" t="s">
        <v>426</v>
      </c>
      <c r="V16" s="332"/>
      <c r="W16" s="333"/>
      <c r="X16" s="331" t="s">
        <v>427</v>
      </c>
      <c r="Y16" s="400"/>
      <c r="Z16" s="401"/>
      <c r="AA16" s="257"/>
      <c r="AB16" s="257"/>
      <c r="AC16" s="257"/>
      <c r="AD16" s="257"/>
      <c r="AE16" s="257"/>
      <c r="AF16" s="257"/>
    </row>
    <row r="17" spans="1:32" ht="48" customHeight="1">
      <c r="A17" s="268"/>
      <c r="B17" s="412"/>
      <c r="C17" s="414"/>
      <c r="D17" s="237"/>
      <c r="E17" s="237"/>
      <c r="F17" s="237"/>
      <c r="G17" s="237"/>
      <c r="H17" s="334"/>
      <c r="I17" s="335"/>
      <c r="J17" s="335"/>
      <c r="K17" s="335"/>
      <c r="L17" s="335"/>
      <c r="M17" s="335"/>
      <c r="N17" s="335"/>
      <c r="O17" s="336"/>
      <c r="P17" s="334"/>
      <c r="Q17" s="336"/>
      <c r="R17" s="334"/>
      <c r="S17" s="335"/>
      <c r="T17" s="336"/>
      <c r="U17" s="334"/>
      <c r="V17" s="335"/>
      <c r="W17" s="336"/>
      <c r="X17" s="402"/>
      <c r="Y17" s="255"/>
      <c r="Z17" s="403"/>
      <c r="AA17" s="257"/>
      <c r="AB17" s="257"/>
      <c r="AC17" s="257"/>
      <c r="AD17" s="257"/>
      <c r="AE17" s="257"/>
      <c r="AF17" s="257"/>
    </row>
    <row r="18" spans="1:32" ht="18.75" customHeight="1">
      <c r="A18" s="15">
        <v>1</v>
      </c>
      <c r="B18" s="337">
        <v>2</v>
      </c>
      <c r="C18" s="338"/>
      <c r="D18" s="362">
        <v>3</v>
      </c>
      <c r="E18" s="362"/>
      <c r="F18" s="362"/>
      <c r="G18" s="362"/>
      <c r="H18" s="339">
        <v>4</v>
      </c>
      <c r="I18" s="340"/>
      <c r="J18" s="340"/>
      <c r="K18" s="340"/>
      <c r="L18" s="340"/>
      <c r="M18" s="340"/>
      <c r="N18" s="340"/>
      <c r="O18" s="341"/>
      <c r="P18" s="339">
        <v>5</v>
      </c>
      <c r="Q18" s="341"/>
      <c r="R18" s="339">
        <v>6</v>
      </c>
      <c r="S18" s="340"/>
      <c r="T18" s="341"/>
      <c r="U18" s="339">
        <v>7</v>
      </c>
      <c r="V18" s="340"/>
      <c r="W18" s="341"/>
      <c r="X18" s="339">
        <v>8</v>
      </c>
      <c r="Y18" s="340"/>
      <c r="Z18" s="341"/>
      <c r="AA18" s="339">
        <v>9</v>
      </c>
      <c r="AB18" s="340"/>
      <c r="AC18" s="341"/>
      <c r="AD18" s="339">
        <v>10</v>
      </c>
      <c r="AE18" s="340"/>
      <c r="AF18" s="341"/>
    </row>
    <row r="19" spans="1:32" ht="20.100000000000001" customHeight="1">
      <c r="A19" s="16"/>
      <c r="B19" s="363"/>
      <c r="C19" s="364"/>
      <c r="D19" s="365"/>
      <c r="E19" s="365"/>
      <c r="F19" s="365"/>
      <c r="G19" s="365"/>
      <c r="H19" s="366"/>
      <c r="I19" s="367"/>
      <c r="J19" s="367"/>
      <c r="K19" s="367"/>
      <c r="L19" s="367"/>
      <c r="M19" s="367"/>
      <c r="N19" s="367"/>
      <c r="O19" s="368"/>
      <c r="P19" s="369"/>
      <c r="Q19" s="370"/>
      <c r="R19" s="289"/>
      <c r="S19" s="290"/>
      <c r="T19" s="291"/>
      <c r="U19" s="289"/>
      <c r="V19" s="290"/>
      <c r="W19" s="291"/>
      <c r="X19" s="289"/>
      <c r="Y19" s="290"/>
      <c r="Z19" s="291"/>
      <c r="AA19" s="289">
        <f>X19-U19</f>
        <v>0</v>
      </c>
      <c r="AB19" s="290"/>
      <c r="AC19" s="291"/>
      <c r="AD19" s="350" t="e">
        <f>(X19/U19)*100</f>
        <v>#DIV/0!</v>
      </c>
      <c r="AE19" s="351"/>
      <c r="AF19" s="352"/>
    </row>
    <row r="20" spans="1:32" ht="20.100000000000001" customHeight="1">
      <c r="A20" s="16"/>
      <c r="B20" s="363"/>
      <c r="C20" s="364"/>
      <c r="D20" s="365"/>
      <c r="E20" s="365"/>
      <c r="F20" s="365"/>
      <c r="G20" s="365"/>
      <c r="H20" s="366"/>
      <c r="I20" s="367"/>
      <c r="J20" s="367"/>
      <c r="K20" s="367"/>
      <c r="L20" s="367"/>
      <c r="M20" s="367"/>
      <c r="N20" s="367"/>
      <c r="O20" s="368"/>
      <c r="P20" s="369"/>
      <c r="Q20" s="370"/>
      <c r="R20" s="289"/>
      <c r="S20" s="290"/>
      <c r="T20" s="291"/>
      <c r="U20" s="289"/>
      <c r="V20" s="290"/>
      <c r="W20" s="291"/>
      <c r="X20" s="289"/>
      <c r="Y20" s="290"/>
      <c r="Z20" s="291"/>
      <c r="AA20" s="289">
        <f>X20-U20</f>
        <v>0</v>
      </c>
      <c r="AB20" s="290"/>
      <c r="AC20" s="291"/>
      <c r="AD20" s="350" t="e">
        <f>(X20/U20)*100</f>
        <v>#DIV/0!</v>
      </c>
      <c r="AE20" s="351"/>
      <c r="AF20" s="352"/>
    </row>
    <row r="21" spans="1:32" ht="20.100000000000001" customHeight="1">
      <c r="A21" s="16"/>
      <c r="B21" s="363"/>
      <c r="C21" s="364"/>
      <c r="D21" s="365"/>
      <c r="E21" s="365"/>
      <c r="F21" s="365"/>
      <c r="G21" s="365"/>
      <c r="H21" s="366"/>
      <c r="I21" s="367"/>
      <c r="J21" s="367"/>
      <c r="K21" s="367"/>
      <c r="L21" s="367"/>
      <c r="M21" s="367"/>
      <c r="N21" s="367"/>
      <c r="O21" s="368"/>
      <c r="P21" s="369"/>
      <c r="Q21" s="370"/>
      <c r="R21" s="289"/>
      <c r="S21" s="290"/>
      <c r="T21" s="291"/>
      <c r="U21" s="289"/>
      <c r="V21" s="290"/>
      <c r="W21" s="291"/>
      <c r="X21" s="289"/>
      <c r="Y21" s="290"/>
      <c r="Z21" s="291"/>
      <c r="AA21" s="289">
        <f>X21-U21</f>
        <v>0</v>
      </c>
      <c r="AB21" s="290"/>
      <c r="AC21" s="291"/>
      <c r="AD21" s="350" t="e">
        <f>(X21/U21)*100</f>
        <v>#DIV/0!</v>
      </c>
      <c r="AE21" s="351"/>
      <c r="AF21" s="352"/>
    </row>
    <row r="22" spans="1:32" ht="20.100000000000001" customHeight="1">
      <c r="A22" s="16"/>
      <c r="B22" s="363"/>
      <c r="C22" s="364"/>
      <c r="D22" s="365"/>
      <c r="E22" s="365"/>
      <c r="F22" s="365"/>
      <c r="G22" s="365"/>
      <c r="H22" s="366"/>
      <c r="I22" s="367"/>
      <c r="J22" s="367"/>
      <c r="K22" s="367"/>
      <c r="L22" s="367"/>
      <c r="M22" s="367"/>
      <c r="N22" s="367"/>
      <c r="O22" s="368"/>
      <c r="P22" s="369"/>
      <c r="Q22" s="370"/>
      <c r="R22" s="289"/>
      <c r="S22" s="290"/>
      <c r="T22" s="291"/>
      <c r="U22" s="289"/>
      <c r="V22" s="290"/>
      <c r="W22" s="291"/>
      <c r="X22" s="289"/>
      <c r="Y22" s="290"/>
      <c r="Z22" s="291"/>
      <c r="AA22" s="289">
        <f>X22-U22</f>
        <v>0</v>
      </c>
      <c r="AB22" s="290"/>
      <c r="AC22" s="291"/>
      <c r="AD22" s="350" t="e">
        <f>(X22/U22)*100</f>
        <v>#DIV/0!</v>
      </c>
      <c r="AE22" s="351"/>
      <c r="AF22" s="352"/>
    </row>
    <row r="23" spans="1:32" ht="24.95" customHeight="1">
      <c r="A23" s="353" t="s">
        <v>88</v>
      </c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5"/>
      <c r="R23" s="282">
        <f>SUM(R19:R22)</f>
        <v>0</v>
      </c>
      <c r="S23" s="283"/>
      <c r="T23" s="284"/>
      <c r="U23" s="282">
        <f>SUM(U19:U22)</f>
        <v>0</v>
      </c>
      <c r="V23" s="283"/>
      <c r="W23" s="284"/>
      <c r="X23" s="282">
        <f>SUM(X19:X22)</f>
        <v>0</v>
      </c>
      <c r="Y23" s="283"/>
      <c r="Z23" s="284"/>
      <c r="AA23" s="356">
        <f>X23-U23</f>
        <v>0</v>
      </c>
      <c r="AB23" s="357"/>
      <c r="AC23" s="358"/>
      <c r="AD23" s="359" t="e">
        <f>(X23/U23)*100</f>
        <v>#DIV/0!</v>
      </c>
      <c r="AE23" s="360"/>
      <c r="AF23" s="361"/>
    </row>
    <row r="24" spans="1:3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R24" s="47"/>
      <c r="S24" s="47"/>
      <c r="T24" s="47"/>
      <c r="U24" s="47"/>
      <c r="V24" s="47"/>
      <c r="AF24" s="47"/>
    </row>
    <row r="25" spans="1:32" ht="16.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R25" s="47"/>
      <c r="S25" s="47"/>
      <c r="T25" s="47"/>
      <c r="U25" s="47"/>
      <c r="V25" s="47"/>
      <c r="AF25" s="47"/>
    </row>
    <row r="26" spans="1:32" s="1" customFormat="1" ht="18.75" customHeight="1">
      <c r="C26" s="1" t="s">
        <v>431</v>
      </c>
    </row>
    <row r="27" spans="1:32">
      <c r="A27" s="18"/>
      <c r="B27" s="18"/>
      <c r="C27" s="18"/>
      <c r="D27" s="18"/>
      <c r="E27" s="18"/>
      <c r="F27" s="18"/>
      <c r="G27" s="18"/>
      <c r="H27" s="18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18"/>
      <c r="Z27" s="371"/>
      <c r="AA27" s="371"/>
      <c r="AB27" s="371"/>
      <c r="AD27" s="372" t="s">
        <v>432</v>
      </c>
      <c r="AE27" s="372"/>
      <c r="AF27" s="372"/>
    </row>
    <row r="28" spans="1:32" ht="24.95" customHeight="1">
      <c r="A28" s="395" t="s">
        <v>418</v>
      </c>
      <c r="B28" s="406" t="s">
        <v>433</v>
      </c>
      <c r="C28" s="407"/>
      <c r="D28" s="407"/>
      <c r="E28" s="407"/>
      <c r="F28" s="407"/>
      <c r="G28" s="407"/>
      <c r="H28" s="407"/>
      <c r="I28" s="407"/>
      <c r="J28" s="407"/>
      <c r="K28" s="407"/>
      <c r="L28" s="408"/>
      <c r="M28" s="373" t="s">
        <v>434</v>
      </c>
      <c r="N28" s="374"/>
      <c r="O28" s="374"/>
      <c r="P28" s="375"/>
      <c r="Q28" s="373" t="s">
        <v>435</v>
      </c>
      <c r="R28" s="374"/>
      <c r="S28" s="374"/>
      <c r="T28" s="375"/>
      <c r="U28" s="373" t="s">
        <v>436</v>
      </c>
      <c r="V28" s="374"/>
      <c r="W28" s="374"/>
      <c r="X28" s="375"/>
      <c r="Y28" s="373" t="s">
        <v>437</v>
      </c>
      <c r="Z28" s="374"/>
      <c r="AA28" s="374"/>
      <c r="AB28" s="375"/>
      <c r="AC28" s="373" t="s">
        <v>88</v>
      </c>
      <c r="AD28" s="374"/>
      <c r="AE28" s="374"/>
      <c r="AF28" s="375"/>
    </row>
    <row r="29" spans="1:32" ht="24.95" customHeight="1">
      <c r="A29" s="397"/>
      <c r="B29" s="409"/>
      <c r="C29" s="410"/>
      <c r="D29" s="410"/>
      <c r="E29" s="410"/>
      <c r="F29" s="410"/>
      <c r="G29" s="410"/>
      <c r="H29" s="410"/>
      <c r="I29" s="410"/>
      <c r="J29" s="410"/>
      <c r="K29" s="410"/>
      <c r="L29" s="411"/>
      <c r="M29" s="398" t="s">
        <v>411</v>
      </c>
      <c r="N29" s="398" t="s">
        <v>41</v>
      </c>
      <c r="O29" s="398" t="s">
        <v>42</v>
      </c>
      <c r="P29" s="398" t="s">
        <v>43</v>
      </c>
      <c r="Q29" s="398" t="s">
        <v>411</v>
      </c>
      <c r="R29" s="398" t="s">
        <v>41</v>
      </c>
      <c r="S29" s="398" t="s">
        <v>42</v>
      </c>
      <c r="T29" s="398" t="s">
        <v>43</v>
      </c>
      <c r="U29" s="398" t="s">
        <v>411</v>
      </c>
      <c r="V29" s="398" t="s">
        <v>41</v>
      </c>
      <c r="W29" s="398" t="s">
        <v>42</v>
      </c>
      <c r="X29" s="398" t="s">
        <v>43</v>
      </c>
      <c r="Y29" s="398" t="s">
        <v>411</v>
      </c>
      <c r="Z29" s="398" t="s">
        <v>41</v>
      </c>
      <c r="AA29" s="398" t="s">
        <v>42</v>
      </c>
      <c r="AB29" s="398" t="s">
        <v>43</v>
      </c>
      <c r="AC29" s="398" t="s">
        <v>411</v>
      </c>
      <c r="AD29" s="398" t="s">
        <v>41</v>
      </c>
      <c r="AE29" s="398" t="s">
        <v>42</v>
      </c>
      <c r="AF29" s="398" t="s">
        <v>43</v>
      </c>
    </row>
    <row r="30" spans="1:32" ht="24.95" customHeight="1">
      <c r="A30" s="396"/>
      <c r="B30" s="412"/>
      <c r="C30" s="413"/>
      <c r="D30" s="413"/>
      <c r="E30" s="413"/>
      <c r="F30" s="413"/>
      <c r="G30" s="413"/>
      <c r="H30" s="413"/>
      <c r="I30" s="413"/>
      <c r="J30" s="413"/>
      <c r="K30" s="413"/>
      <c r="L30" s="414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</row>
    <row r="31" spans="1:32" ht="18.75" customHeight="1">
      <c r="A31" s="19">
        <v>1</v>
      </c>
      <c r="B31" s="376">
        <v>2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">
        <v>3</v>
      </c>
      <c r="N31" s="37">
        <v>4</v>
      </c>
      <c r="O31" s="37">
        <v>5</v>
      </c>
      <c r="P31" s="37">
        <v>6</v>
      </c>
      <c r="Q31" s="37">
        <v>7</v>
      </c>
      <c r="R31" s="37">
        <v>8</v>
      </c>
      <c r="S31" s="37">
        <v>9</v>
      </c>
      <c r="T31" s="37">
        <v>10</v>
      </c>
      <c r="U31" s="37">
        <v>11</v>
      </c>
      <c r="V31" s="37">
        <v>12</v>
      </c>
      <c r="W31" s="37">
        <v>13</v>
      </c>
      <c r="X31" s="37">
        <v>14</v>
      </c>
      <c r="Y31" s="37">
        <v>15</v>
      </c>
      <c r="Z31" s="37">
        <v>16</v>
      </c>
      <c r="AA31" s="37">
        <v>17</v>
      </c>
      <c r="AB31" s="37">
        <v>18</v>
      </c>
      <c r="AC31" s="37">
        <v>19</v>
      </c>
      <c r="AD31" s="37">
        <v>20</v>
      </c>
      <c r="AE31" s="37">
        <v>21</v>
      </c>
      <c r="AF31" s="37">
        <v>22</v>
      </c>
    </row>
    <row r="32" spans="1:32" ht="20.100000000000001" customHeight="1">
      <c r="A32" s="20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27"/>
      <c r="N32" s="27"/>
      <c r="O32" s="27">
        <f>N32-M32</f>
        <v>0</v>
      </c>
      <c r="P32" s="38" t="e">
        <f>N32/M32*100</f>
        <v>#DIV/0!</v>
      </c>
      <c r="Q32" s="27"/>
      <c r="R32" s="27"/>
      <c r="S32" s="27">
        <f>R32-Q32</f>
        <v>0</v>
      </c>
      <c r="T32" s="38" t="e">
        <f>R32/Q32*100</f>
        <v>#DIV/0!</v>
      </c>
      <c r="U32" s="27"/>
      <c r="V32" s="27"/>
      <c r="W32" s="27">
        <f>V32-U32</f>
        <v>0</v>
      </c>
      <c r="X32" s="38" t="e">
        <f>V32/U32*100</f>
        <v>#DIV/0!</v>
      </c>
      <c r="Y32" s="27"/>
      <c r="Z32" s="27"/>
      <c r="AA32" s="27">
        <f>Z32-Y32</f>
        <v>0</v>
      </c>
      <c r="AB32" s="38" t="e">
        <f>Z32/Y32*100</f>
        <v>#DIV/0!</v>
      </c>
      <c r="AC32" s="27">
        <f t="shared" ref="AC32:AD35" si="0">SUM(M32,Q32,U32,Y32)</f>
        <v>0</v>
      </c>
      <c r="AD32" s="27">
        <f t="shared" si="0"/>
        <v>0</v>
      </c>
      <c r="AE32" s="27">
        <f>AD32-AC32</f>
        <v>0</v>
      </c>
      <c r="AF32" s="38" t="e">
        <f>AD32/AC32*100</f>
        <v>#DIV/0!</v>
      </c>
    </row>
    <row r="33" spans="1:32" ht="20.100000000000001" customHeight="1">
      <c r="A33" s="20"/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27"/>
      <c r="N33" s="27"/>
      <c r="O33" s="27">
        <f>N33-M33</f>
        <v>0</v>
      </c>
      <c r="P33" s="38" t="e">
        <f>N33/M33*100</f>
        <v>#DIV/0!</v>
      </c>
      <c r="Q33" s="27"/>
      <c r="R33" s="27"/>
      <c r="S33" s="27">
        <f>R33-Q33</f>
        <v>0</v>
      </c>
      <c r="T33" s="38" t="e">
        <f>R33/Q33*100</f>
        <v>#DIV/0!</v>
      </c>
      <c r="U33" s="27"/>
      <c r="V33" s="27"/>
      <c r="W33" s="27">
        <f>V33-U33</f>
        <v>0</v>
      </c>
      <c r="X33" s="38" t="e">
        <f>V33/U33*100</f>
        <v>#DIV/0!</v>
      </c>
      <c r="Y33" s="27"/>
      <c r="Z33" s="27"/>
      <c r="AA33" s="27">
        <f>Z33-Y33</f>
        <v>0</v>
      </c>
      <c r="AB33" s="38" t="e">
        <f>Z33/Y33*100</f>
        <v>#DIV/0!</v>
      </c>
      <c r="AC33" s="27">
        <f t="shared" si="0"/>
        <v>0</v>
      </c>
      <c r="AD33" s="27">
        <f t="shared" si="0"/>
        <v>0</v>
      </c>
      <c r="AE33" s="27">
        <f>AD33-AC33</f>
        <v>0</v>
      </c>
      <c r="AF33" s="38" t="e">
        <f>AD33/AC33*100</f>
        <v>#DIV/0!</v>
      </c>
    </row>
    <row r="34" spans="1:32" ht="20.100000000000001" customHeight="1">
      <c r="A34" s="20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27"/>
      <c r="N34" s="27"/>
      <c r="O34" s="27">
        <f>N34-M34</f>
        <v>0</v>
      </c>
      <c r="P34" s="38" t="e">
        <f>N34/M34*100</f>
        <v>#DIV/0!</v>
      </c>
      <c r="Q34" s="27"/>
      <c r="R34" s="27"/>
      <c r="S34" s="27">
        <f>R34-Q34</f>
        <v>0</v>
      </c>
      <c r="T34" s="38" t="e">
        <f>R34/Q34*100</f>
        <v>#DIV/0!</v>
      </c>
      <c r="U34" s="27"/>
      <c r="V34" s="27"/>
      <c r="W34" s="27">
        <f>V34-U34</f>
        <v>0</v>
      </c>
      <c r="X34" s="38" t="e">
        <f>V34/U34*100</f>
        <v>#DIV/0!</v>
      </c>
      <c r="Y34" s="27"/>
      <c r="Z34" s="27"/>
      <c r="AA34" s="27">
        <f>Z34-Y34</f>
        <v>0</v>
      </c>
      <c r="AB34" s="38" t="e">
        <f>Z34/Y34*100</f>
        <v>#DIV/0!</v>
      </c>
      <c r="AC34" s="27">
        <f t="shared" si="0"/>
        <v>0</v>
      </c>
      <c r="AD34" s="27">
        <f t="shared" si="0"/>
        <v>0</v>
      </c>
      <c r="AE34" s="27">
        <f>AD34-AC34</f>
        <v>0</v>
      </c>
      <c r="AF34" s="38" t="e">
        <f>AD34/AC34*100</f>
        <v>#DIV/0!</v>
      </c>
    </row>
    <row r="35" spans="1:32" ht="20.100000000000001" customHeight="1">
      <c r="A35" s="20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27"/>
      <c r="N35" s="27"/>
      <c r="O35" s="27">
        <f>N35-M35</f>
        <v>0</v>
      </c>
      <c r="P35" s="38" t="e">
        <f>N35/M35*100</f>
        <v>#DIV/0!</v>
      </c>
      <c r="Q35" s="27"/>
      <c r="R35" s="27"/>
      <c r="S35" s="27">
        <f>R35-Q35</f>
        <v>0</v>
      </c>
      <c r="T35" s="38" t="e">
        <f>R35/Q35*100</f>
        <v>#DIV/0!</v>
      </c>
      <c r="U35" s="27"/>
      <c r="V35" s="27"/>
      <c r="W35" s="27">
        <f>V35-U35</f>
        <v>0</v>
      </c>
      <c r="X35" s="38" t="e">
        <f>V35/U35*100</f>
        <v>#DIV/0!</v>
      </c>
      <c r="Y35" s="27"/>
      <c r="Z35" s="27"/>
      <c r="AA35" s="27">
        <f>Z35-Y35</f>
        <v>0</v>
      </c>
      <c r="AB35" s="38" t="e">
        <f>Z35/Y35*100</f>
        <v>#DIV/0!</v>
      </c>
      <c r="AC35" s="27">
        <f t="shared" si="0"/>
        <v>0</v>
      </c>
      <c r="AD35" s="27">
        <f t="shared" si="0"/>
        <v>0</v>
      </c>
      <c r="AE35" s="27">
        <f>AD35-AC35</f>
        <v>0</v>
      </c>
      <c r="AF35" s="38" t="e">
        <f>AD35/AC35*100</f>
        <v>#DIV/0!</v>
      </c>
    </row>
    <row r="36" spans="1:32" ht="24.95" customHeight="1">
      <c r="A36" s="378" t="s">
        <v>88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80"/>
      <c r="M36" s="28">
        <f t="shared" ref="M36:AE36" si="1">SUM(M32:M35)</f>
        <v>0</v>
      </c>
      <c r="N36" s="28">
        <f t="shared" si="1"/>
        <v>0</v>
      </c>
      <c r="O36" s="39">
        <f t="shared" si="1"/>
        <v>0</v>
      </c>
      <c r="P36" s="40" t="e">
        <f>N36/M36*100</f>
        <v>#DIV/0!</v>
      </c>
      <c r="Q36" s="28">
        <f t="shared" si="1"/>
        <v>0</v>
      </c>
      <c r="R36" s="28">
        <f t="shared" si="1"/>
        <v>0</v>
      </c>
      <c r="S36" s="39">
        <f t="shared" si="1"/>
        <v>0</v>
      </c>
      <c r="T36" s="40" t="e">
        <f>R36/Q36*100</f>
        <v>#DIV/0!</v>
      </c>
      <c r="U36" s="28">
        <f t="shared" si="1"/>
        <v>0</v>
      </c>
      <c r="V36" s="28">
        <f t="shared" si="1"/>
        <v>0</v>
      </c>
      <c r="W36" s="39">
        <f t="shared" si="1"/>
        <v>0</v>
      </c>
      <c r="X36" s="40" t="e">
        <f>V36/U36*100</f>
        <v>#DIV/0!</v>
      </c>
      <c r="Y36" s="28">
        <f t="shared" si="1"/>
        <v>0</v>
      </c>
      <c r="Z36" s="28">
        <f t="shared" si="1"/>
        <v>0</v>
      </c>
      <c r="AA36" s="39">
        <f t="shared" si="1"/>
        <v>0</v>
      </c>
      <c r="AB36" s="40" t="e">
        <f>Z36/Y36*100</f>
        <v>#DIV/0!</v>
      </c>
      <c r="AC36" s="28">
        <f t="shared" si="1"/>
        <v>0</v>
      </c>
      <c r="AD36" s="28">
        <f t="shared" si="1"/>
        <v>0</v>
      </c>
      <c r="AE36" s="39">
        <f t="shared" si="1"/>
        <v>0</v>
      </c>
      <c r="AF36" s="40" t="e">
        <f>AD36/AC36*100</f>
        <v>#DIV/0!</v>
      </c>
    </row>
    <row r="37" spans="1:32" ht="24.95" customHeight="1">
      <c r="A37" s="381" t="s">
        <v>438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  <c r="L37" s="383"/>
      <c r="M37" s="41" t="e">
        <f>M36/AC36*100</f>
        <v>#DIV/0!</v>
      </c>
      <c r="N37" s="41" t="e">
        <f>N36/AD36*100</f>
        <v>#DIV/0!</v>
      </c>
      <c r="O37" s="42"/>
      <c r="P37" s="42"/>
      <c r="Q37" s="41" t="e">
        <f>Q36/AC36*100</f>
        <v>#DIV/0!</v>
      </c>
      <c r="R37" s="41" t="e">
        <f>R36/AD36*100</f>
        <v>#DIV/0!</v>
      </c>
      <c r="S37" s="42"/>
      <c r="T37" s="42"/>
      <c r="U37" s="41" t="e">
        <f>U36/AC36*100</f>
        <v>#DIV/0!</v>
      </c>
      <c r="V37" s="41" t="e">
        <f>V36/AD36*100</f>
        <v>#DIV/0!</v>
      </c>
      <c r="W37" s="42"/>
      <c r="X37" s="42"/>
      <c r="Y37" s="41" t="e">
        <f>Y36/AC36*100</f>
        <v>#DIV/0!</v>
      </c>
      <c r="Z37" s="41" t="e">
        <f>Z36/AD36*100</f>
        <v>#DIV/0!</v>
      </c>
      <c r="AA37" s="42"/>
      <c r="AB37" s="42"/>
      <c r="AC37" s="41" t="e">
        <f>SUM(M37,Q37,U37,Y37)</f>
        <v>#DIV/0!</v>
      </c>
      <c r="AD37" s="41" t="e">
        <f>SUM(N37,R37,V37,Z37)</f>
        <v>#DIV/0!</v>
      </c>
      <c r="AE37" s="42"/>
      <c r="AF37" s="42"/>
    </row>
    <row r="38" spans="1:32" ht="15" customHeight="1">
      <c r="A38" s="21"/>
      <c r="B38" s="2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32" ht="15" customHeight="1">
      <c r="A39" s="21"/>
      <c r="B39" s="2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32" s="1" customFormat="1" ht="31.5" customHeight="1">
      <c r="C40" s="1" t="s">
        <v>439</v>
      </c>
    </row>
    <row r="41" spans="1:32" s="2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L41" s="7"/>
      <c r="AD41" s="384" t="s">
        <v>432</v>
      </c>
      <c r="AE41" s="384"/>
      <c r="AF41" s="384"/>
    </row>
    <row r="42" spans="1:32" s="3" customFormat="1" ht="34.5" customHeight="1">
      <c r="A42" s="257" t="s">
        <v>418</v>
      </c>
      <c r="B42" s="331" t="s">
        <v>440</v>
      </c>
      <c r="C42" s="333"/>
      <c r="D42" s="237" t="s">
        <v>441</v>
      </c>
      <c r="E42" s="237"/>
      <c r="F42" s="237" t="s">
        <v>442</v>
      </c>
      <c r="G42" s="237"/>
      <c r="H42" s="237" t="s">
        <v>443</v>
      </c>
      <c r="I42" s="237"/>
      <c r="J42" s="237" t="s">
        <v>444</v>
      </c>
      <c r="K42" s="237"/>
      <c r="L42" s="237" t="s">
        <v>37</v>
      </c>
      <c r="M42" s="237"/>
      <c r="N42" s="237"/>
      <c r="O42" s="237"/>
      <c r="P42" s="237"/>
      <c r="Q42" s="237"/>
      <c r="R42" s="237"/>
      <c r="S42" s="237"/>
      <c r="T42" s="237"/>
      <c r="U42" s="237"/>
      <c r="V42" s="237" t="s">
        <v>445</v>
      </c>
      <c r="W42" s="237"/>
      <c r="X42" s="237"/>
      <c r="Y42" s="237"/>
      <c r="Z42" s="237"/>
      <c r="AA42" s="237" t="s">
        <v>446</v>
      </c>
      <c r="AB42" s="237"/>
      <c r="AC42" s="237"/>
      <c r="AD42" s="237"/>
      <c r="AE42" s="237"/>
      <c r="AF42" s="237"/>
    </row>
    <row r="43" spans="1:32" s="3" customFormat="1" ht="52.5" customHeight="1">
      <c r="A43" s="257"/>
      <c r="B43" s="404"/>
      <c r="C43" s="405"/>
      <c r="D43" s="237"/>
      <c r="E43" s="237"/>
      <c r="F43" s="237"/>
      <c r="G43" s="237"/>
      <c r="H43" s="237"/>
      <c r="I43" s="237"/>
      <c r="J43" s="237"/>
      <c r="K43" s="237"/>
      <c r="L43" s="237" t="s">
        <v>447</v>
      </c>
      <c r="M43" s="237"/>
      <c r="N43" s="237" t="s">
        <v>448</v>
      </c>
      <c r="O43" s="237"/>
      <c r="P43" s="237" t="s">
        <v>449</v>
      </c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</row>
    <row r="44" spans="1:32" s="4" customFormat="1" ht="82.5" customHeight="1">
      <c r="A44" s="257"/>
      <c r="B44" s="334"/>
      <c r="C44" s="336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 t="s">
        <v>139</v>
      </c>
      <c r="Q44" s="237"/>
      <c r="R44" s="237" t="s">
        <v>450</v>
      </c>
      <c r="S44" s="237"/>
      <c r="T44" s="237" t="s">
        <v>451</v>
      </c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</row>
    <row r="45" spans="1:32" s="3" customFormat="1" ht="18.75" customHeight="1">
      <c r="A45" s="24">
        <v>1</v>
      </c>
      <c r="B45" s="281">
        <v>2</v>
      </c>
      <c r="C45" s="280"/>
      <c r="D45" s="237">
        <v>3</v>
      </c>
      <c r="E45" s="237"/>
      <c r="F45" s="237">
        <v>4</v>
      </c>
      <c r="G45" s="237"/>
      <c r="H45" s="237">
        <v>5</v>
      </c>
      <c r="I45" s="237"/>
      <c r="J45" s="237">
        <v>6</v>
      </c>
      <c r="K45" s="237"/>
      <c r="L45" s="281">
        <v>7</v>
      </c>
      <c r="M45" s="280"/>
      <c r="N45" s="281">
        <v>8</v>
      </c>
      <c r="O45" s="280"/>
      <c r="P45" s="237">
        <v>9</v>
      </c>
      <c r="Q45" s="237"/>
      <c r="R45" s="257">
        <v>10</v>
      </c>
      <c r="S45" s="257"/>
      <c r="T45" s="237">
        <v>11</v>
      </c>
      <c r="U45" s="237"/>
      <c r="V45" s="237">
        <v>12</v>
      </c>
      <c r="W45" s="237"/>
      <c r="X45" s="237"/>
      <c r="Y45" s="237"/>
      <c r="Z45" s="237"/>
      <c r="AA45" s="237">
        <v>13</v>
      </c>
      <c r="AB45" s="237"/>
      <c r="AC45" s="237"/>
      <c r="AD45" s="237"/>
      <c r="AE45" s="237"/>
      <c r="AF45" s="237"/>
    </row>
    <row r="46" spans="1:32" s="3" customFormat="1" ht="20.100000000000001" customHeight="1">
      <c r="A46" s="26"/>
      <c r="B46" s="385"/>
      <c r="C46" s="386"/>
      <c r="D46" s="314"/>
      <c r="E46" s="314"/>
      <c r="F46" s="292"/>
      <c r="G46" s="292"/>
      <c r="H46" s="292"/>
      <c r="I46" s="292"/>
      <c r="J46" s="292"/>
      <c r="K46" s="292"/>
      <c r="L46" s="289"/>
      <c r="M46" s="291"/>
      <c r="N46" s="329">
        <f t="shared" ref="N46:N52" si="2">SUM(P46,R46,T46)</f>
        <v>0</v>
      </c>
      <c r="O46" s="330"/>
      <c r="P46" s="292"/>
      <c r="Q46" s="292"/>
      <c r="R46" s="292"/>
      <c r="S46" s="292"/>
      <c r="T46" s="292"/>
      <c r="U46" s="292"/>
      <c r="V46" s="387"/>
      <c r="W46" s="387"/>
      <c r="X46" s="387"/>
      <c r="Y46" s="387"/>
      <c r="Z46" s="387"/>
      <c r="AA46" s="312"/>
      <c r="AB46" s="312"/>
      <c r="AC46" s="312"/>
      <c r="AD46" s="312"/>
      <c r="AE46" s="312"/>
      <c r="AF46" s="312"/>
    </row>
    <row r="47" spans="1:32" s="3" customFormat="1" ht="20.100000000000001" customHeight="1">
      <c r="A47" s="26"/>
      <c r="B47" s="385"/>
      <c r="C47" s="386"/>
      <c r="D47" s="314"/>
      <c r="E47" s="314"/>
      <c r="F47" s="292"/>
      <c r="G47" s="292"/>
      <c r="H47" s="292"/>
      <c r="I47" s="292"/>
      <c r="J47" s="292"/>
      <c r="K47" s="292"/>
      <c r="L47" s="289"/>
      <c r="M47" s="291"/>
      <c r="N47" s="329">
        <f t="shared" si="2"/>
        <v>0</v>
      </c>
      <c r="O47" s="330"/>
      <c r="P47" s="292"/>
      <c r="Q47" s="292"/>
      <c r="R47" s="292"/>
      <c r="S47" s="292"/>
      <c r="T47" s="292"/>
      <c r="U47" s="292"/>
      <c r="V47" s="387"/>
      <c r="W47" s="387"/>
      <c r="X47" s="387"/>
      <c r="Y47" s="387"/>
      <c r="Z47" s="387"/>
      <c r="AA47" s="312"/>
      <c r="AB47" s="312"/>
      <c r="AC47" s="312"/>
      <c r="AD47" s="312"/>
      <c r="AE47" s="312"/>
      <c r="AF47" s="312"/>
    </row>
    <row r="48" spans="1:32" s="3" customFormat="1" ht="20.100000000000001" customHeight="1">
      <c r="A48" s="26"/>
      <c r="B48" s="385"/>
      <c r="C48" s="386"/>
      <c r="D48" s="314"/>
      <c r="E48" s="314"/>
      <c r="F48" s="292"/>
      <c r="G48" s="292"/>
      <c r="H48" s="292"/>
      <c r="I48" s="292"/>
      <c r="J48" s="292"/>
      <c r="K48" s="292"/>
      <c r="L48" s="289"/>
      <c r="M48" s="291"/>
      <c r="N48" s="329">
        <f t="shared" si="2"/>
        <v>0</v>
      </c>
      <c r="O48" s="330"/>
      <c r="P48" s="292"/>
      <c r="Q48" s="292"/>
      <c r="R48" s="292"/>
      <c r="S48" s="292"/>
      <c r="T48" s="292"/>
      <c r="U48" s="292"/>
      <c r="V48" s="387"/>
      <c r="W48" s="387"/>
      <c r="X48" s="387"/>
      <c r="Y48" s="387"/>
      <c r="Z48" s="387"/>
      <c r="AA48" s="312"/>
      <c r="AB48" s="312"/>
      <c r="AC48" s="312"/>
      <c r="AD48" s="312"/>
      <c r="AE48" s="312"/>
      <c r="AF48" s="312"/>
    </row>
    <row r="49" spans="1:32" s="3" customFormat="1" ht="20.100000000000001" customHeight="1">
      <c r="A49" s="26"/>
      <c r="B49" s="385"/>
      <c r="C49" s="386"/>
      <c r="D49" s="314"/>
      <c r="E49" s="314"/>
      <c r="F49" s="292"/>
      <c r="G49" s="292"/>
      <c r="H49" s="292"/>
      <c r="I49" s="292"/>
      <c r="J49" s="292"/>
      <c r="K49" s="292"/>
      <c r="L49" s="289"/>
      <c r="M49" s="291"/>
      <c r="N49" s="329">
        <f t="shared" si="2"/>
        <v>0</v>
      </c>
      <c r="O49" s="330"/>
      <c r="P49" s="292"/>
      <c r="Q49" s="292"/>
      <c r="R49" s="292"/>
      <c r="S49" s="292"/>
      <c r="T49" s="292"/>
      <c r="U49" s="292"/>
      <c r="V49" s="387"/>
      <c r="W49" s="387"/>
      <c r="X49" s="387"/>
      <c r="Y49" s="387"/>
      <c r="Z49" s="387"/>
      <c r="AA49" s="312"/>
      <c r="AB49" s="312"/>
      <c r="AC49" s="312"/>
      <c r="AD49" s="312"/>
      <c r="AE49" s="312"/>
      <c r="AF49" s="312"/>
    </row>
    <row r="50" spans="1:32" s="3" customFormat="1" ht="20.100000000000001" customHeight="1">
      <c r="A50" s="26"/>
      <c r="B50" s="385"/>
      <c r="C50" s="386"/>
      <c r="D50" s="314"/>
      <c r="E50" s="314"/>
      <c r="F50" s="292"/>
      <c r="G50" s="292"/>
      <c r="H50" s="292"/>
      <c r="I50" s="292"/>
      <c r="J50" s="292"/>
      <c r="K50" s="292"/>
      <c r="L50" s="289"/>
      <c r="M50" s="291"/>
      <c r="N50" s="329">
        <f t="shared" si="2"/>
        <v>0</v>
      </c>
      <c r="O50" s="330"/>
      <c r="P50" s="292"/>
      <c r="Q50" s="292"/>
      <c r="R50" s="292"/>
      <c r="S50" s="292"/>
      <c r="T50" s="292"/>
      <c r="U50" s="292"/>
      <c r="V50" s="387"/>
      <c r="W50" s="387"/>
      <c r="X50" s="387"/>
      <c r="Y50" s="387"/>
      <c r="Z50" s="387"/>
      <c r="AA50" s="312"/>
      <c r="AB50" s="312"/>
      <c r="AC50" s="312"/>
      <c r="AD50" s="312"/>
      <c r="AE50" s="312"/>
      <c r="AF50" s="312"/>
    </row>
    <row r="51" spans="1:32" s="3" customFormat="1" ht="20.100000000000001" customHeight="1">
      <c r="A51" s="26"/>
      <c r="B51" s="385"/>
      <c r="C51" s="386"/>
      <c r="D51" s="314"/>
      <c r="E51" s="314"/>
      <c r="F51" s="292"/>
      <c r="G51" s="292"/>
      <c r="H51" s="292"/>
      <c r="I51" s="292"/>
      <c r="J51" s="292"/>
      <c r="K51" s="292"/>
      <c r="L51" s="289"/>
      <c r="M51" s="291"/>
      <c r="N51" s="329">
        <f t="shared" si="2"/>
        <v>0</v>
      </c>
      <c r="O51" s="330"/>
      <c r="P51" s="292"/>
      <c r="Q51" s="292"/>
      <c r="R51" s="292"/>
      <c r="S51" s="292"/>
      <c r="T51" s="292"/>
      <c r="U51" s="292"/>
      <c r="V51" s="387"/>
      <c r="W51" s="387"/>
      <c r="X51" s="387"/>
      <c r="Y51" s="387"/>
      <c r="Z51" s="387"/>
      <c r="AA51" s="312"/>
      <c r="AB51" s="312"/>
      <c r="AC51" s="312"/>
      <c r="AD51" s="312"/>
      <c r="AE51" s="312"/>
      <c r="AF51" s="312"/>
    </row>
    <row r="52" spans="1:32" s="3" customFormat="1" ht="20.100000000000001" customHeight="1">
      <c r="A52" s="26"/>
      <c r="B52" s="385"/>
      <c r="C52" s="386"/>
      <c r="D52" s="314"/>
      <c r="E52" s="314"/>
      <c r="F52" s="292"/>
      <c r="G52" s="292"/>
      <c r="H52" s="292"/>
      <c r="I52" s="292"/>
      <c r="J52" s="292"/>
      <c r="K52" s="292"/>
      <c r="L52" s="289"/>
      <c r="M52" s="291"/>
      <c r="N52" s="329">
        <f t="shared" si="2"/>
        <v>0</v>
      </c>
      <c r="O52" s="330"/>
      <c r="P52" s="292"/>
      <c r="Q52" s="292"/>
      <c r="R52" s="292"/>
      <c r="S52" s="292"/>
      <c r="T52" s="292"/>
      <c r="U52" s="292"/>
      <c r="V52" s="387"/>
      <c r="W52" s="387"/>
      <c r="X52" s="387"/>
      <c r="Y52" s="387"/>
      <c r="Z52" s="387"/>
      <c r="AA52" s="312"/>
      <c r="AB52" s="312"/>
      <c r="AC52" s="312"/>
      <c r="AD52" s="312"/>
      <c r="AE52" s="312"/>
      <c r="AF52" s="312"/>
    </row>
    <row r="53" spans="1:32" s="3" customFormat="1" ht="24.95" customHeight="1">
      <c r="A53" s="388" t="s">
        <v>88</v>
      </c>
      <c r="B53" s="389"/>
      <c r="C53" s="389"/>
      <c r="D53" s="389"/>
      <c r="E53" s="390"/>
      <c r="F53" s="391">
        <f>SUM(F46:F52)</f>
        <v>0</v>
      </c>
      <c r="G53" s="391"/>
      <c r="H53" s="391">
        <f>SUM(H46:H52)</f>
        <v>0</v>
      </c>
      <c r="I53" s="391"/>
      <c r="J53" s="391">
        <f>SUM(J46:J52)</f>
        <v>0</v>
      </c>
      <c r="K53" s="391"/>
      <c r="L53" s="391">
        <f>SUM(L46:L52)</f>
        <v>0</v>
      </c>
      <c r="M53" s="391"/>
      <c r="N53" s="391">
        <f>SUM(N46:N52)</f>
        <v>0</v>
      </c>
      <c r="O53" s="391"/>
      <c r="P53" s="391">
        <f>SUM(P46:P52)</f>
        <v>0</v>
      </c>
      <c r="Q53" s="391"/>
      <c r="R53" s="391">
        <f>SUM(R46:R52)</f>
        <v>0</v>
      </c>
      <c r="S53" s="391"/>
      <c r="T53" s="391">
        <f>SUM(T46:T52)</f>
        <v>0</v>
      </c>
      <c r="U53" s="391"/>
      <c r="V53" s="392"/>
      <c r="W53" s="392"/>
      <c r="X53" s="392"/>
      <c r="Y53" s="392"/>
      <c r="Z53" s="392"/>
      <c r="AA53" s="328"/>
      <c r="AB53" s="328"/>
      <c r="AC53" s="328"/>
      <c r="AD53" s="328"/>
      <c r="AE53" s="328"/>
      <c r="AF53" s="328"/>
    </row>
    <row r="54" spans="1:32" ht="15" customHeight="1">
      <c r="A54" s="21"/>
      <c r="B54" s="21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32" ht="15" customHeight="1">
      <c r="A55" s="21"/>
      <c r="B55" s="21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32" ht="15" customHeight="1">
      <c r="A56" s="21"/>
      <c r="B56" s="2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32" ht="15" customHeight="1">
      <c r="A57" s="21"/>
      <c r="B57" s="2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32" ht="15" customHeight="1">
      <c r="A58" s="21"/>
      <c r="B58" s="393" t="s">
        <v>452</v>
      </c>
      <c r="C58" s="393"/>
      <c r="D58" s="393"/>
      <c r="E58" s="393"/>
      <c r="F58" s="393"/>
      <c r="G58" s="393"/>
      <c r="H58" s="22"/>
      <c r="I58" s="22"/>
      <c r="J58" s="22"/>
      <c r="K58" s="22"/>
      <c r="L58" s="22"/>
      <c r="M58" s="394" t="s">
        <v>453</v>
      </c>
      <c r="N58" s="394"/>
      <c r="O58" s="394"/>
      <c r="P58" s="394"/>
      <c r="Q58" s="394"/>
      <c r="R58" s="22"/>
      <c r="S58" s="22"/>
      <c r="T58" s="22"/>
      <c r="U58" s="22"/>
      <c r="V58" s="22"/>
      <c r="W58" s="255" t="str">
        <f>'Осн. фін. пок.'!G165</f>
        <v>Машіка П.Ю.</v>
      </c>
      <c r="X58" s="255"/>
      <c r="Y58" s="255"/>
      <c r="Z58" s="255"/>
      <c r="AA58" s="255"/>
    </row>
    <row r="59" spans="1:32" s="5" customFormat="1">
      <c r="B59" s="256" t="s">
        <v>337</v>
      </c>
      <c r="C59" s="256"/>
      <c r="D59" s="256"/>
      <c r="E59" s="256"/>
      <c r="F59" s="256"/>
      <c r="G59" s="256"/>
      <c r="H59" s="1"/>
      <c r="I59" s="1"/>
      <c r="J59" s="1"/>
      <c r="K59" s="1"/>
      <c r="L59" s="1"/>
      <c r="M59" s="256" t="s">
        <v>197</v>
      </c>
      <c r="N59" s="256"/>
      <c r="O59" s="256"/>
      <c r="P59" s="256"/>
      <c r="Q59" s="256"/>
      <c r="V59" s="7"/>
      <c r="W59" s="256" t="s">
        <v>454</v>
      </c>
      <c r="X59" s="256"/>
      <c r="Y59" s="256"/>
      <c r="Z59" s="256"/>
      <c r="AA59" s="256"/>
    </row>
    <row r="60" spans="1:32" s="6" customFormat="1" ht="16.5" customHeight="1">
      <c r="C60" s="29"/>
      <c r="D60" s="30"/>
      <c r="E60" s="30"/>
      <c r="F60" s="31"/>
      <c r="G60" s="31"/>
      <c r="H60" s="31"/>
      <c r="I60" s="31"/>
      <c r="J60" s="31"/>
      <c r="K60" s="31"/>
      <c r="L60" s="31"/>
      <c r="M60" s="31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32" s="5" customFormat="1">
      <c r="F61" s="17"/>
      <c r="G61" s="17"/>
      <c r="H61" s="17"/>
      <c r="I61" s="17"/>
      <c r="J61" s="17"/>
      <c r="K61" s="17"/>
      <c r="L61" s="17"/>
      <c r="Q61" s="17"/>
      <c r="R61" s="17"/>
      <c r="S61" s="17"/>
      <c r="T61" s="17"/>
      <c r="X61" s="17"/>
      <c r="Y61" s="17"/>
      <c r="Z61" s="17"/>
      <c r="AA61" s="17"/>
    </row>
    <row r="62" spans="1:32">
      <c r="C62" s="32"/>
      <c r="D62" s="32"/>
      <c r="E62" s="32"/>
      <c r="F62" s="32"/>
      <c r="G62" s="32"/>
      <c r="H62" s="32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32"/>
      <c r="V62" s="32"/>
    </row>
    <row r="63" spans="1:32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1:32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</row>
    <row r="65" spans="3:3">
      <c r="C65" s="50"/>
    </row>
    <row r="68" spans="3:3" ht="19.5">
      <c r="C68" s="51"/>
    </row>
    <row r="69" spans="3:3" ht="19.5">
      <c r="C69" s="51"/>
    </row>
    <row r="70" spans="3:3" ht="19.5">
      <c r="C70" s="51"/>
    </row>
    <row r="71" spans="3:3" ht="19.5">
      <c r="C71" s="51"/>
    </row>
    <row r="72" spans="3:3" ht="19.5">
      <c r="C72" s="51"/>
    </row>
    <row r="73" spans="3:3" ht="19.5">
      <c r="C73" s="51"/>
    </row>
    <row r="74" spans="3:3" ht="19.5">
      <c r="C74" s="51"/>
    </row>
  </sheetData>
  <mergeCells count="283"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A3:AC4"/>
    <mergeCell ref="AD3:AF4"/>
    <mergeCell ref="X16:Z17"/>
    <mergeCell ref="AA15:AC17"/>
    <mergeCell ref="AD15:AF17"/>
    <mergeCell ref="V53:Z53"/>
    <mergeCell ref="AA53:AF53"/>
    <mergeCell ref="B58:G58"/>
    <mergeCell ref="M58:Q58"/>
    <mergeCell ref="W58:AA58"/>
    <mergeCell ref="B59:G59"/>
    <mergeCell ref="M59:Q59"/>
    <mergeCell ref="W59:AA59"/>
    <mergeCell ref="A3:A4"/>
    <mergeCell ref="A15:A17"/>
    <mergeCell ref="A28:A30"/>
    <mergeCell ref="A42:A44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A53:E53"/>
    <mergeCell ref="F53:G53"/>
    <mergeCell ref="H53:I53"/>
    <mergeCell ref="J53:K53"/>
    <mergeCell ref="L53:M53"/>
    <mergeCell ref="N53:O53"/>
    <mergeCell ref="P53:Q53"/>
    <mergeCell ref="R53:S53"/>
    <mergeCell ref="T53:U53"/>
    <mergeCell ref="T51:U51"/>
    <mergeCell ref="V51:Z51"/>
    <mergeCell ref="AA51:AF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Z52"/>
    <mergeCell ref="AA52:AF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49:U49"/>
    <mergeCell ref="V49:Z49"/>
    <mergeCell ref="AA49:AF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Z50"/>
    <mergeCell ref="AA50:AF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7:U47"/>
    <mergeCell ref="V47:Z47"/>
    <mergeCell ref="AA47:AF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Z48"/>
    <mergeCell ref="AA48:AF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V45:Z45"/>
    <mergeCell ref="AA45:AF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Z46"/>
    <mergeCell ref="AA46:AF46"/>
    <mergeCell ref="P43:U43"/>
    <mergeCell ref="P44:Q44"/>
    <mergeCell ref="R44:S44"/>
    <mergeCell ref="T44: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2:C44"/>
    <mergeCell ref="D42:E44"/>
    <mergeCell ref="F42:G44"/>
    <mergeCell ref="H42:I44"/>
    <mergeCell ref="J42:K44"/>
    <mergeCell ref="L43:M44"/>
    <mergeCell ref="N43:O44"/>
    <mergeCell ref="B31:L31"/>
    <mergeCell ref="B32:L32"/>
    <mergeCell ref="B33:L33"/>
    <mergeCell ref="B34:L34"/>
    <mergeCell ref="B35:L35"/>
    <mergeCell ref="A36:L36"/>
    <mergeCell ref="A37:L37"/>
    <mergeCell ref="AD41:AF41"/>
    <mergeCell ref="L42:U42"/>
    <mergeCell ref="AA42:AF44"/>
    <mergeCell ref="V42:Z44"/>
    <mergeCell ref="A23:Q23"/>
    <mergeCell ref="R23:T23"/>
    <mergeCell ref="U23:W23"/>
    <mergeCell ref="X23:Z23"/>
    <mergeCell ref="AA23:AC23"/>
    <mergeCell ref="AD23:AF23"/>
    <mergeCell ref="Z27:AB27"/>
    <mergeCell ref="AD27:AF27"/>
    <mergeCell ref="M28:P28"/>
    <mergeCell ref="Q28:T28"/>
    <mergeCell ref="U28:X28"/>
    <mergeCell ref="Y28:AB28"/>
    <mergeCell ref="AC28:AF28"/>
    <mergeCell ref="B28:L30"/>
    <mergeCell ref="B22:C22"/>
    <mergeCell ref="D22:G22"/>
    <mergeCell ref="H22:O22"/>
    <mergeCell ref="P22:Q22"/>
    <mergeCell ref="R22:T22"/>
    <mergeCell ref="U22:W22"/>
    <mergeCell ref="X22:Z22"/>
    <mergeCell ref="AA22:AC22"/>
    <mergeCell ref="AD22:AF22"/>
    <mergeCell ref="B21:C21"/>
    <mergeCell ref="D21:G21"/>
    <mergeCell ref="H21:O21"/>
    <mergeCell ref="P21:Q21"/>
    <mergeCell ref="R21:T21"/>
    <mergeCell ref="U21:W21"/>
    <mergeCell ref="X21:Z21"/>
    <mergeCell ref="AA21:AC21"/>
    <mergeCell ref="AD21:AF21"/>
    <mergeCell ref="B20:C20"/>
    <mergeCell ref="D20:G20"/>
    <mergeCell ref="H20:O20"/>
    <mergeCell ref="P20:Q20"/>
    <mergeCell ref="R20:T20"/>
    <mergeCell ref="U20:W20"/>
    <mergeCell ref="X20:Z20"/>
    <mergeCell ref="AA20:AC20"/>
    <mergeCell ref="AD20:AF20"/>
    <mergeCell ref="AD18:AF18"/>
    <mergeCell ref="B19:C19"/>
    <mergeCell ref="D19:G19"/>
    <mergeCell ref="H19:O19"/>
    <mergeCell ref="P19:Q19"/>
    <mergeCell ref="R19:T19"/>
    <mergeCell ref="U19:W19"/>
    <mergeCell ref="X19:Z19"/>
    <mergeCell ref="AA19:AC19"/>
    <mergeCell ref="AD19:AF19"/>
    <mergeCell ref="R15:Z15"/>
    <mergeCell ref="B18:C18"/>
    <mergeCell ref="D18:G18"/>
    <mergeCell ref="H18:O18"/>
    <mergeCell ref="P18:Q18"/>
    <mergeCell ref="R18:T18"/>
    <mergeCell ref="U18:W18"/>
    <mergeCell ref="X18:Z18"/>
    <mergeCell ref="AA18:AC18"/>
    <mergeCell ref="R16:T17"/>
    <mergeCell ref="U16:W17"/>
    <mergeCell ref="D15:G17"/>
    <mergeCell ref="H15:O17"/>
    <mergeCell ref="B15:C17"/>
    <mergeCell ref="P15:Q17"/>
    <mergeCell ref="B9:C9"/>
    <mergeCell ref="D9:F9"/>
    <mergeCell ref="G9:Q9"/>
    <mergeCell ref="R9:T9"/>
    <mergeCell ref="U9:W9"/>
    <mergeCell ref="X9:Z9"/>
    <mergeCell ref="AA9:AC9"/>
    <mergeCell ref="AD9:AF9"/>
    <mergeCell ref="A10:Q10"/>
    <mergeCell ref="R10:T10"/>
    <mergeCell ref="U10:W10"/>
    <mergeCell ref="X10:Z10"/>
    <mergeCell ref="AA10:AC10"/>
    <mergeCell ref="AD10:AF10"/>
    <mergeCell ref="B7:C7"/>
    <mergeCell ref="D7:F7"/>
    <mergeCell ref="G7:Q7"/>
    <mergeCell ref="R7:T7"/>
    <mergeCell ref="U7:W7"/>
    <mergeCell ref="X7:Z7"/>
    <mergeCell ref="AA7:AC7"/>
    <mergeCell ref="AD7:AF7"/>
    <mergeCell ref="B8:C8"/>
    <mergeCell ref="D8:F8"/>
    <mergeCell ref="G8:Q8"/>
    <mergeCell ref="R8:T8"/>
    <mergeCell ref="U8:W8"/>
    <mergeCell ref="X8:Z8"/>
    <mergeCell ref="AA8:AC8"/>
    <mergeCell ref="AD8:AF8"/>
    <mergeCell ref="AA5:AC5"/>
    <mergeCell ref="AD5:AF5"/>
    <mergeCell ref="B6:C6"/>
    <mergeCell ref="D6:F6"/>
    <mergeCell ref="G6:Q6"/>
    <mergeCell ref="R6:T6"/>
    <mergeCell ref="U6:W6"/>
    <mergeCell ref="X6:Z6"/>
    <mergeCell ref="AA6:AC6"/>
    <mergeCell ref="AD6:AF6"/>
    <mergeCell ref="R3:Z3"/>
    <mergeCell ref="R4:T4"/>
    <mergeCell ref="U4:W4"/>
    <mergeCell ref="X4:Z4"/>
    <mergeCell ref="B5:C5"/>
    <mergeCell ref="D5:F5"/>
    <mergeCell ref="G5:Q5"/>
    <mergeCell ref="R5:T5"/>
    <mergeCell ref="U5:W5"/>
    <mergeCell ref="X5:Z5"/>
    <mergeCell ref="G3:Q4"/>
    <mergeCell ref="B3:C4"/>
    <mergeCell ref="D3:F4"/>
  </mergeCells>
  <pageMargins left="0.60208333333333297" right="0.59027777777777801" top="0.78680555555555598" bottom="0.78680555555555598" header="0.31458333333333299" footer="0.31458333333333299"/>
  <pageSetup paperSize="9" scale="35" orientation="landscape" verticalDpi="1200"/>
  <headerFooter alignWithMargins="0">
    <oddHeader>&amp;C&amp;"Times New Roman"&amp;16
 &amp;14 15&amp;R&amp;"Times New Roman"&amp;14Продовження додатка 3
Таблиця 6</oddHeader>
  </headerFooter>
  <ignoredErrors>
    <ignoredError sqref="W36" formula="1"/>
    <ignoredError sqref="AC36:AD36 U36:V36 P36:R36" evalError="1" formula="1" formulaRange="1"/>
    <ignoredError sqref="AB32:AB36 X32:X36 T32:T36 AD19:AF23 AD6:AF10 P32:P35 AC37:AD37" evalError="1"/>
    <ignoredError sqref="S37:U37 M37 O37:Q37 Y36:Z36 AA37:AB37" evalError="1" formulaRange="1"/>
    <ignoredError sqref="F53:U53 M36:N36 R23 U10:Z10 R10 AE37:AF37 U23:Z23 W37:Y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lastPrinted>2015-11-16T10:21:00Z</cp:lastPrinted>
  <dcterms:created xsi:type="dcterms:W3CDTF">2003-03-13T16:00:00Z</dcterms:created>
  <dcterms:modified xsi:type="dcterms:W3CDTF">2025-04-10T08:09:24Z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3A919C4E28274016A91DA8956E3805C8_13</vt:lpwstr>
  </property>
  <property fmtid="{D5CDD505-2E9C-101B-9397-08002B2CF9AE}" pid="3" name="KSOProductBuildVer">
    <vt:lpwstr>1049-12.2.0.20782</vt:lpwstr>
  </property>
</Properties>
</file>